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eybold\Desktop\Dissertation\Anhang\"/>
    </mc:Choice>
  </mc:AlternateContent>
  <xr:revisionPtr revIDLastSave="0" documentId="13_ncr:1_{435741CF-D76D-4CAB-8986-A3D79B50991F}" xr6:coauthVersionLast="47" xr6:coauthVersionMax="47" xr10:uidLastSave="{00000000-0000-0000-0000-000000000000}"/>
  <bookViews>
    <workbookView xWindow="-38510" yWindow="-10770" windowWidth="38620" windowHeight="21220" xr2:uid="{00000000-000D-0000-FFFF-FFFF00000000}"/>
  </bookViews>
  <sheets>
    <sheet name="Messwerte" sheetId="1" r:id="rId1"/>
    <sheet name="Kolmogorov-Sm." sheetId="2" r:id="rId2"/>
    <sheet name="Zweistichproben T-Test" sheetId="3" r:id="rId3"/>
  </sheets>
  <definedNames>
    <definedName name="_xlnm._FilterDatabase" localSheetId="0" hidden="1">Messwerte!$B$3:$Q$36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1" i="1" l="1"/>
  <c r="BU14" i="1" s="1"/>
  <c r="BS14" i="1" s="1"/>
  <c r="BR14" i="1" s="1"/>
  <c r="BS30" i="1"/>
  <c r="BR30" i="1" s="1"/>
  <c r="BQ30" i="1"/>
  <c r="BP30" i="1" s="1"/>
  <c r="BS29" i="1"/>
  <c r="BR29" i="1" s="1"/>
  <c r="BQ29" i="1"/>
  <c r="BP29" i="1" s="1"/>
  <c r="BS28" i="1"/>
  <c r="BR28" i="1" s="1"/>
  <c r="BQ28" i="1"/>
  <c r="BP28" i="1" s="1"/>
  <c r="BS27" i="1"/>
  <c r="BR27" i="1" s="1"/>
  <c r="BQ27" i="1"/>
  <c r="BP27" i="1" s="1"/>
  <c r="BS26" i="1"/>
  <c r="BR26" i="1" s="1"/>
  <c r="BQ26" i="1"/>
  <c r="BP26" i="1" s="1"/>
  <c r="BS25" i="1"/>
  <c r="BR25" i="1" s="1"/>
  <c r="BQ25" i="1"/>
  <c r="BP25" i="1" s="1"/>
  <c r="BS22" i="1"/>
  <c r="BR22" i="1" s="1"/>
  <c r="BQ22" i="1"/>
  <c r="BP22" i="1" s="1"/>
  <c r="BS21" i="1"/>
  <c r="BR21" i="1" s="1"/>
  <c r="BQ21" i="1"/>
  <c r="BP21" i="1" s="1"/>
  <c r="BS18" i="1"/>
  <c r="BR18" i="1" s="1"/>
  <c r="BQ18" i="1"/>
  <c r="BP18" i="1" s="1"/>
  <c r="BS15" i="1"/>
  <c r="BR15" i="1" s="1"/>
  <c r="BQ15" i="1"/>
  <c r="BP15" i="1" s="1"/>
  <c r="BQ14" i="1"/>
  <c r="BP14" i="1" s="1"/>
  <c r="BQ8" i="1"/>
  <c r="BP8" i="1" s="1"/>
  <c r="BS8" i="1"/>
  <c r="BR8" i="1" s="1"/>
  <c r="BQ9" i="1"/>
  <c r="BP9" i="1" s="1"/>
  <c r="BS9" i="1"/>
  <c r="BR9" i="1" s="1"/>
  <c r="BQ10" i="1"/>
  <c r="BP10" i="1" s="1"/>
  <c r="BS10" i="1"/>
  <c r="BR10" i="1" s="1"/>
  <c r="BQ11" i="1"/>
  <c r="BP11" i="1" s="1"/>
  <c r="BQ12" i="1"/>
  <c r="BP12" i="1" s="1"/>
  <c r="BS12" i="1"/>
  <c r="BR12" i="1" s="1"/>
  <c r="BS7" i="1"/>
  <c r="BR7" i="1" s="1"/>
  <c r="BQ7" i="1"/>
  <c r="BS11" i="1" l="1"/>
  <c r="BR11" i="1" s="1"/>
  <c r="BQ35" i="1"/>
  <c r="BR35" i="1"/>
  <c r="BQ33" i="1"/>
  <c r="BR33" i="1"/>
  <c r="BP7" i="1"/>
  <c r="BS33" i="1"/>
  <c r="BS35" i="1"/>
  <c r="BP33" i="1" l="1"/>
  <c r="BP35" i="1"/>
  <c r="H266" i="2"/>
  <c r="D267" i="2" s="1"/>
  <c r="H265" i="2"/>
  <c r="D266" i="2" s="1"/>
  <c r="H264" i="2"/>
  <c r="C264" i="2" s="1"/>
  <c r="H251" i="2"/>
  <c r="D252" i="2" s="1"/>
  <c r="H250" i="2"/>
  <c r="H249" i="2"/>
  <c r="C249" i="2" s="1"/>
  <c r="H236" i="2"/>
  <c r="D235" i="2" s="1"/>
  <c r="H235" i="2"/>
  <c r="H234" i="2"/>
  <c r="C235" i="2" s="1"/>
  <c r="H223" i="2"/>
  <c r="D223" i="2" s="1"/>
  <c r="H222" i="2"/>
  <c r="D222" i="2" s="1"/>
  <c r="H221" i="2"/>
  <c r="C221" i="2" s="1"/>
  <c r="D251" i="2" l="1"/>
  <c r="D237" i="2"/>
  <c r="E235" i="2"/>
  <c r="D221" i="2"/>
  <c r="E221" i="2" s="1"/>
  <c r="C225" i="2"/>
  <c r="C222" i="2"/>
  <c r="E222" i="2" s="1"/>
  <c r="C237" i="2"/>
  <c r="E237" i="2" s="1"/>
  <c r="D249" i="2"/>
  <c r="E249" i="2" s="1"/>
  <c r="C251" i="2"/>
  <c r="E251" i="2" s="1"/>
  <c r="D264" i="2"/>
  <c r="E264" i="2" s="1"/>
  <c r="D271" i="2"/>
  <c r="D268" i="2"/>
  <c r="D265" i="2"/>
  <c r="D227" i="2"/>
  <c r="D224" i="2"/>
  <c r="C271" i="2"/>
  <c r="C268" i="2"/>
  <c r="C265" i="2"/>
  <c r="D226" i="2"/>
  <c r="C227" i="2"/>
  <c r="C224" i="2"/>
  <c r="C234" i="2"/>
  <c r="E234" i="2" s="1"/>
  <c r="D236" i="2"/>
  <c r="D253" i="2"/>
  <c r="D250" i="2"/>
  <c r="D273" i="2"/>
  <c r="D270" i="2"/>
  <c r="D234" i="2"/>
  <c r="C236" i="2"/>
  <c r="C253" i="2"/>
  <c r="C250" i="2"/>
  <c r="E250" i="2" s="1"/>
  <c r="C273" i="2"/>
  <c r="C270" i="2"/>
  <c r="C267" i="2"/>
  <c r="E267" i="2" s="1"/>
  <c r="C226" i="2"/>
  <c r="E226" i="2" s="1"/>
  <c r="C223" i="2"/>
  <c r="E223" i="2" s="1"/>
  <c r="D238" i="2"/>
  <c r="C252" i="2"/>
  <c r="E252" i="2" s="1"/>
  <c r="D272" i="2"/>
  <c r="D269" i="2"/>
  <c r="C272" i="2"/>
  <c r="C269" i="2"/>
  <c r="C266" i="2"/>
  <c r="E266" i="2" s="1"/>
  <c r="C238" i="2"/>
  <c r="D225" i="2"/>
  <c r="E227" i="2" l="1"/>
  <c r="E238" i="2"/>
  <c r="E273" i="2"/>
  <c r="E271" i="2"/>
  <c r="E236" i="2"/>
  <c r="J238" i="2" s="1"/>
  <c r="E224" i="2"/>
  <c r="E225" i="2"/>
  <c r="E253" i="2"/>
  <c r="J253" i="2" s="1"/>
  <c r="E265" i="2"/>
  <c r="E269" i="2"/>
  <c r="E272" i="2"/>
  <c r="E270" i="2"/>
  <c r="E268" i="2"/>
  <c r="C204" i="2"/>
  <c r="H206" i="2"/>
  <c r="H205" i="2"/>
  <c r="D209" i="2" s="1"/>
  <c r="H204" i="2"/>
  <c r="C205" i="2" s="1"/>
  <c r="H193" i="2"/>
  <c r="H192" i="2"/>
  <c r="D192" i="2" s="1"/>
  <c r="H191" i="2"/>
  <c r="C192" i="2" s="1"/>
  <c r="H180" i="2"/>
  <c r="H179" i="2"/>
  <c r="H178" i="2"/>
  <c r="C179" i="2" s="1"/>
  <c r="H167" i="2"/>
  <c r="D170" i="2" s="1"/>
  <c r="H166" i="2"/>
  <c r="H165" i="2"/>
  <c r="C166" i="2" s="1"/>
  <c r="AY6" i="1"/>
  <c r="AZ6" i="1"/>
  <c r="AY8" i="1"/>
  <c r="AZ8" i="1"/>
  <c r="AY9" i="1"/>
  <c r="AZ9" i="1"/>
  <c r="AY12" i="1"/>
  <c r="AZ12" i="1"/>
  <c r="AY13" i="1"/>
  <c r="AZ13" i="1"/>
  <c r="AY15" i="1"/>
  <c r="AZ15" i="1"/>
  <c r="AY19" i="1"/>
  <c r="AZ19" i="1"/>
  <c r="AY21" i="1"/>
  <c r="AZ21" i="1"/>
  <c r="AY25" i="1"/>
  <c r="AZ25" i="1"/>
  <c r="AY28" i="1"/>
  <c r="AZ28" i="1"/>
  <c r="AY30" i="1"/>
  <c r="AZ30" i="1"/>
  <c r="AZ4" i="1"/>
  <c r="AY4" i="1"/>
  <c r="AV5" i="1"/>
  <c r="AW5" i="1"/>
  <c r="AV7" i="1"/>
  <c r="AW7" i="1"/>
  <c r="AV10" i="1"/>
  <c r="AW10" i="1"/>
  <c r="AV11" i="1"/>
  <c r="AW11" i="1"/>
  <c r="AV14" i="1"/>
  <c r="AW14" i="1"/>
  <c r="AV16" i="1"/>
  <c r="AW16" i="1"/>
  <c r="AV17" i="1"/>
  <c r="AW17" i="1"/>
  <c r="AV18" i="1"/>
  <c r="AW18" i="1"/>
  <c r="AV20" i="1"/>
  <c r="AW20" i="1"/>
  <c r="AV22" i="1"/>
  <c r="AW22" i="1"/>
  <c r="AV23" i="1"/>
  <c r="AW23" i="1"/>
  <c r="AV24" i="1"/>
  <c r="AW24" i="1"/>
  <c r="AV26" i="1"/>
  <c r="AW26" i="1"/>
  <c r="AV27" i="1"/>
  <c r="AW27" i="1"/>
  <c r="AV29" i="1"/>
  <c r="AW29" i="1"/>
  <c r="AR6" i="1"/>
  <c r="AS6" i="1"/>
  <c r="AR8" i="1"/>
  <c r="AS8" i="1"/>
  <c r="AR9" i="1"/>
  <c r="AS9" i="1"/>
  <c r="AR12" i="1"/>
  <c r="AS12" i="1"/>
  <c r="AR13" i="1"/>
  <c r="AS13" i="1"/>
  <c r="AR15" i="1"/>
  <c r="AS15" i="1"/>
  <c r="AR19" i="1"/>
  <c r="AS19" i="1"/>
  <c r="AR21" i="1"/>
  <c r="AS21" i="1"/>
  <c r="AR25" i="1"/>
  <c r="AS25" i="1"/>
  <c r="AR28" i="1"/>
  <c r="AS28" i="1"/>
  <c r="AR30" i="1"/>
  <c r="AS30" i="1"/>
  <c r="AS4" i="1"/>
  <c r="AR4" i="1"/>
  <c r="AP5" i="1"/>
  <c r="AP7" i="1"/>
  <c r="AP10" i="1"/>
  <c r="AP11" i="1"/>
  <c r="AP14" i="1"/>
  <c r="AP16" i="1"/>
  <c r="AP17" i="1"/>
  <c r="AP18" i="1"/>
  <c r="AP20" i="1"/>
  <c r="AP22" i="1"/>
  <c r="AP23" i="1"/>
  <c r="AP24" i="1"/>
  <c r="AP26" i="1"/>
  <c r="AP27" i="1"/>
  <c r="AP29" i="1"/>
  <c r="AO5" i="1"/>
  <c r="AO7" i="1"/>
  <c r="AO10" i="1"/>
  <c r="AO11" i="1"/>
  <c r="AO14" i="1"/>
  <c r="AO16" i="1"/>
  <c r="AO17" i="1"/>
  <c r="AO18" i="1"/>
  <c r="AO20" i="1"/>
  <c r="AO22" i="1"/>
  <c r="AO23" i="1"/>
  <c r="AO24" i="1"/>
  <c r="AO26" i="1"/>
  <c r="AO27" i="1"/>
  <c r="AO29" i="1"/>
  <c r="C191" i="2" l="1"/>
  <c r="D168" i="2"/>
  <c r="J268" i="2"/>
  <c r="C168" i="2"/>
  <c r="E168" i="2" s="1"/>
  <c r="D197" i="2"/>
  <c r="C207" i="2"/>
  <c r="C170" i="2"/>
  <c r="E170" i="2" s="1"/>
  <c r="D199" i="2"/>
  <c r="C209" i="2"/>
  <c r="E209" i="2" s="1"/>
  <c r="C197" i="2"/>
  <c r="C206" i="2"/>
  <c r="J225" i="2"/>
  <c r="E191" i="2"/>
  <c r="D179" i="2"/>
  <c r="E179" i="2" s="1"/>
  <c r="C165" i="2"/>
  <c r="E165" i="2" s="1"/>
  <c r="D167" i="2"/>
  <c r="D196" i="2"/>
  <c r="D193" i="2"/>
  <c r="D191" i="2"/>
  <c r="D165" i="2"/>
  <c r="C167" i="2"/>
  <c r="D194" i="2"/>
  <c r="E192" i="2"/>
  <c r="C171" i="2"/>
  <c r="E171" i="2" s="1"/>
  <c r="D178" i="2"/>
  <c r="C194" i="2"/>
  <c r="D207" i="2"/>
  <c r="C181" i="2"/>
  <c r="E181" i="2" s="1"/>
  <c r="D206" i="2"/>
  <c r="E206" i="2" s="1"/>
  <c r="C196" i="2"/>
  <c r="D172" i="2"/>
  <c r="D169" i="2"/>
  <c r="D166" i="2"/>
  <c r="E166" i="2" s="1"/>
  <c r="D181" i="2"/>
  <c r="D180" i="2"/>
  <c r="C199" i="2"/>
  <c r="C172" i="2"/>
  <c r="C169" i="2"/>
  <c r="D198" i="2"/>
  <c r="D195" i="2"/>
  <c r="D208" i="2"/>
  <c r="D205" i="2"/>
  <c r="E205" i="2" s="1"/>
  <c r="D204" i="2"/>
  <c r="C180" i="2"/>
  <c r="C193" i="2"/>
  <c r="E193" i="2" s="1"/>
  <c r="D171" i="2"/>
  <c r="C178" i="2"/>
  <c r="C198" i="2"/>
  <c r="C195" i="2"/>
  <c r="C208" i="2"/>
  <c r="E204" i="2"/>
  <c r="E208" i="2" l="1"/>
  <c r="E195" i="2"/>
  <c r="E194" i="2"/>
  <c r="E197" i="2"/>
  <c r="E169" i="2"/>
  <c r="E199" i="2"/>
  <c r="E196" i="2"/>
  <c r="J195" i="2" s="1"/>
  <c r="E180" i="2"/>
  <c r="E198" i="2"/>
  <c r="E207" i="2"/>
  <c r="J208" i="2" s="1"/>
  <c r="E167" i="2"/>
  <c r="E172" i="2"/>
  <c r="E178" i="2"/>
  <c r="J169" i="2" l="1"/>
  <c r="J182" i="2"/>
  <c r="H154" i="2"/>
  <c r="H153" i="2"/>
  <c r="D154" i="2" s="1"/>
  <c r="H152" i="2"/>
  <c r="C155" i="2" s="1"/>
  <c r="H141" i="2"/>
  <c r="D145" i="2" s="1"/>
  <c r="H140" i="2"/>
  <c r="H139" i="2"/>
  <c r="C139" i="2" s="1"/>
  <c r="H128" i="2"/>
  <c r="H127" i="2"/>
  <c r="D129" i="2" s="1"/>
  <c r="H126" i="2"/>
  <c r="C129" i="2" s="1"/>
  <c r="E129" i="2" s="1"/>
  <c r="C115" i="2"/>
  <c r="H115" i="2"/>
  <c r="D119" i="2" s="1"/>
  <c r="H114" i="2"/>
  <c r="H113" i="2"/>
  <c r="C113" i="2" s="1"/>
  <c r="AK6" i="1"/>
  <c r="AL6" i="1"/>
  <c r="AK8" i="1"/>
  <c r="AL8" i="1"/>
  <c r="AK9" i="1"/>
  <c r="AL9" i="1"/>
  <c r="AK12" i="1"/>
  <c r="AL12" i="1"/>
  <c r="AK13" i="1"/>
  <c r="AL13" i="1"/>
  <c r="AK15" i="1"/>
  <c r="AL15" i="1"/>
  <c r="AK19" i="1"/>
  <c r="AL19" i="1"/>
  <c r="AK21" i="1"/>
  <c r="AL21" i="1"/>
  <c r="AK25" i="1"/>
  <c r="AL25" i="1"/>
  <c r="AK28" i="1"/>
  <c r="AL28" i="1"/>
  <c r="AK30" i="1"/>
  <c r="AL30" i="1"/>
  <c r="AL4" i="1"/>
  <c r="AK4" i="1"/>
  <c r="AI5" i="1"/>
  <c r="AI7" i="1"/>
  <c r="AI10" i="1"/>
  <c r="AI11" i="1"/>
  <c r="AI14" i="1"/>
  <c r="AI16" i="1"/>
  <c r="AI17" i="1"/>
  <c r="AI18" i="1"/>
  <c r="AI20" i="1"/>
  <c r="AI22" i="1"/>
  <c r="AI23" i="1"/>
  <c r="AI24" i="1"/>
  <c r="AI26" i="1"/>
  <c r="AI27" i="1"/>
  <c r="AI29" i="1"/>
  <c r="AH5" i="1"/>
  <c r="AH7" i="1"/>
  <c r="AH10" i="1"/>
  <c r="AH11" i="1"/>
  <c r="AH14" i="1"/>
  <c r="AH16" i="1"/>
  <c r="AH17" i="1"/>
  <c r="AH18" i="1"/>
  <c r="AH20" i="1"/>
  <c r="AH22" i="1"/>
  <c r="AH23" i="1"/>
  <c r="AH24" i="1"/>
  <c r="AH26" i="1"/>
  <c r="AH27" i="1"/>
  <c r="AH29" i="1"/>
  <c r="C120" i="2" l="1"/>
  <c r="C144" i="2"/>
  <c r="D143" i="2"/>
  <c r="D120" i="2"/>
  <c r="D141" i="2"/>
  <c r="D128" i="2"/>
  <c r="D142" i="2"/>
  <c r="E120" i="2"/>
  <c r="C119" i="2"/>
  <c r="E119" i="2" s="1"/>
  <c r="C118" i="2"/>
  <c r="D147" i="2"/>
  <c r="C147" i="2"/>
  <c r="E147" i="2" s="1"/>
  <c r="C141" i="2"/>
  <c r="E141" i="2" s="1"/>
  <c r="D139" i="2"/>
  <c r="E139" i="2" s="1"/>
  <c r="D146" i="2"/>
  <c r="D140" i="2"/>
  <c r="D157" i="2"/>
  <c r="D113" i="2"/>
  <c r="E113" i="2" s="1"/>
  <c r="D118" i="2"/>
  <c r="E118" i="2" s="1"/>
  <c r="D144" i="2"/>
  <c r="E144" i="2" s="1"/>
  <c r="D153" i="2"/>
  <c r="C126" i="2"/>
  <c r="D127" i="2"/>
  <c r="C156" i="2"/>
  <c r="C153" i="2"/>
  <c r="C154" i="2"/>
  <c r="E154" i="2" s="1"/>
  <c r="C157" i="2"/>
  <c r="E157" i="2" s="1"/>
  <c r="D156" i="2"/>
  <c r="C117" i="2"/>
  <c r="E117" i="2" s="1"/>
  <c r="D117" i="2"/>
  <c r="C116" i="2"/>
  <c r="D116" i="2"/>
  <c r="D126" i="2"/>
  <c r="C127" i="2"/>
  <c r="E127" i="2" s="1"/>
  <c r="C146" i="2"/>
  <c r="C143" i="2"/>
  <c r="E143" i="2" s="1"/>
  <c r="C140" i="2"/>
  <c r="D155" i="2"/>
  <c r="E155" i="2" s="1"/>
  <c r="C128" i="2"/>
  <c r="D115" i="2"/>
  <c r="E115" i="2" s="1"/>
  <c r="C152" i="2"/>
  <c r="C114" i="2"/>
  <c r="D114" i="2"/>
  <c r="C145" i="2"/>
  <c r="E145" i="2" s="1"/>
  <c r="C142" i="2"/>
  <c r="E142" i="2" s="1"/>
  <c r="D152" i="2"/>
  <c r="E152" i="2" l="1"/>
  <c r="E153" i="2"/>
  <c r="E146" i="2"/>
  <c r="E126" i="2"/>
  <c r="E128" i="2"/>
  <c r="J130" i="2"/>
  <c r="E116" i="2"/>
  <c r="E140" i="2"/>
  <c r="J143" i="2" s="1"/>
  <c r="E114" i="2"/>
  <c r="E156" i="2"/>
  <c r="J156" i="2" s="1"/>
  <c r="J117" i="2" l="1"/>
  <c r="H99" i="2"/>
  <c r="H98" i="2"/>
  <c r="D101" i="2" s="1"/>
  <c r="H86" i="2"/>
  <c r="H85" i="2"/>
  <c r="H73" i="2"/>
  <c r="H72" i="2"/>
  <c r="H71" i="2"/>
  <c r="C72" i="2" s="1"/>
  <c r="H97" i="2"/>
  <c r="C97" i="2" s="1"/>
  <c r="H84" i="2"/>
  <c r="C89" i="2" s="1"/>
  <c r="H60" i="2"/>
  <c r="H59" i="2"/>
  <c r="D64" i="2" s="1"/>
  <c r="H58" i="2"/>
  <c r="C62" i="2" s="1"/>
  <c r="AD6" i="1"/>
  <c r="AD8" i="1"/>
  <c r="AD9" i="1"/>
  <c r="AD12" i="1"/>
  <c r="AD13" i="1"/>
  <c r="AD15" i="1"/>
  <c r="AD19" i="1"/>
  <c r="AD21" i="1"/>
  <c r="AD25" i="1"/>
  <c r="AD28" i="1"/>
  <c r="AD30" i="1"/>
  <c r="AD4" i="1"/>
  <c r="AC6" i="1"/>
  <c r="AC8" i="1"/>
  <c r="AC9" i="1"/>
  <c r="AC12" i="1"/>
  <c r="AC13" i="1"/>
  <c r="AC15" i="1"/>
  <c r="AC19" i="1"/>
  <c r="AC21" i="1"/>
  <c r="AC25" i="1"/>
  <c r="AC28" i="1"/>
  <c r="AC30" i="1"/>
  <c r="AC4" i="1"/>
  <c r="AB5" i="1"/>
  <c r="AB7" i="1"/>
  <c r="AB10" i="1"/>
  <c r="AB11" i="1"/>
  <c r="AB14" i="1"/>
  <c r="AB16" i="1"/>
  <c r="AB17" i="1"/>
  <c r="AB18" i="1"/>
  <c r="AB20" i="1"/>
  <c r="AB22" i="1"/>
  <c r="AB23" i="1"/>
  <c r="AB24" i="1"/>
  <c r="AB26" i="1"/>
  <c r="AB27" i="1"/>
  <c r="AB29" i="1"/>
  <c r="AA5" i="1"/>
  <c r="AA7" i="1"/>
  <c r="AA10" i="1"/>
  <c r="AA11" i="1"/>
  <c r="AA14" i="1"/>
  <c r="AA16" i="1"/>
  <c r="AA17" i="1"/>
  <c r="AA18" i="1"/>
  <c r="AA20" i="1"/>
  <c r="AA22" i="1"/>
  <c r="AA23" i="1"/>
  <c r="AA24" i="1"/>
  <c r="AA26" i="1"/>
  <c r="AA27" i="1"/>
  <c r="AA29" i="1"/>
  <c r="D74" i="2" l="1"/>
  <c r="D100" i="2"/>
  <c r="C99" i="2"/>
  <c r="C101" i="2"/>
  <c r="C100" i="2"/>
  <c r="D89" i="2"/>
  <c r="E89" i="2" s="1"/>
  <c r="C98" i="2"/>
  <c r="C102" i="2"/>
  <c r="D99" i="2"/>
  <c r="D98" i="2"/>
  <c r="D97" i="2"/>
  <c r="D102" i="2"/>
  <c r="D63" i="2"/>
  <c r="C87" i="2"/>
  <c r="C86" i="2"/>
  <c r="C88" i="2"/>
  <c r="D90" i="2"/>
  <c r="D88" i="2"/>
  <c r="C74" i="2"/>
  <c r="E74" i="2" s="1"/>
  <c r="C73" i="2"/>
  <c r="C61" i="2"/>
  <c r="C60" i="2"/>
  <c r="D62" i="2"/>
  <c r="E62" i="2" s="1"/>
  <c r="C59" i="2"/>
  <c r="D61" i="2"/>
  <c r="D87" i="2"/>
  <c r="C65" i="2"/>
  <c r="D60" i="2"/>
  <c r="C85" i="2"/>
  <c r="E85" i="2" s="1"/>
  <c r="D86" i="2"/>
  <c r="C64" i="2"/>
  <c r="E64" i="2" s="1"/>
  <c r="D59" i="2"/>
  <c r="C92" i="2"/>
  <c r="D85" i="2"/>
  <c r="C58" i="2"/>
  <c r="D58" i="2"/>
  <c r="E58" i="2" s="1"/>
  <c r="C91" i="2"/>
  <c r="D92" i="2"/>
  <c r="C63" i="2"/>
  <c r="E63" i="2" s="1"/>
  <c r="D65" i="2"/>
  <c r="C84" i="2"/>
  <c r="C90" i="2"/>
  <c r="D91" i="2"/>
  <c r="C71" i="2"/>
  <c r="D84" i="2"/>
  <c r="D73" i="2"/>
  <c r="E73" i="2" s="1"/>
  <c r="D72" i="2"/>
  <c r="E72" i="2" s="1"/>
  <c r="D71" i="2"/>
  <c r="E59" i="2" l="1"/>
  <c r="E86" i="2"/>
  <c r="E61" i="2"/>
  <c r="E87" i="2"/>
  <c r="E88" i="2"/>
  <c r="E90" i="2"/>
  <c r="E71" i="2"/>
  <c r="J75" i="2" s="1"/>
  <c r="E92" i="2"/>
  <c r="E65" i="2"/>
  <c r="E60" i="2"/>
  <c r="E84" i="2"/>
  <c r="E91" i="2"/>
  <c r="J62" i="2"/>
  <c r="J88" i="2" l="1"/>
  <c r="S34" i="1" l="1"/>
  <c r="S36" i="1" s="1"/>
  <c r="W34" i="1"/>
  <c r="W36" i="1" s="1"/>
  <c r="AN4" i="1" l="1"/>
  <c r="AQ4" i="1"/>
  <c r="AN5" i="1"/>
  <c r="AQ5" i="1"/>
  <c r="AN6" i="1"/>
  <c r="AQ6" i="1"/>
  <c r="AN7" i="1"/>
  <c r="AQ7" i="1"/>
  <c r="AN8" i="1"/>
  <c r="AQ8" i="1"/>
  <c r="AN9" i="1"/>
  <c r="AQ9" i="1"/>
  <c r="AN10" i="1"/>
  <c r="AQ10" i="1"/>
  <c r="AN11" i="1"/>
  <c r="AQ11" i="1"/>
  <c r="AN12" i="1"/>
  <c r="AQ12" i="1"/>
  <c r="AN13" i="1"/>
  <c r="AQ13" i="1"/>
  <c r="AN14" i="1"/>
  <c r="AQ14" i="1"/>
  <c r="AN15" i="1"/>
  <c r="AQ15" i="1"/>
  <c r="AN16" i="1"/>
  <c r="AQ16" i="1"/>
  <c r="AN17" i="1"/>
  <c r="AQ17" i="1"/>
  <c r="AN18" i="1"/>
  <c r="AQ18" i="1"/>
  <c r="AN19" i="1"/>
  <c r="AQ19" i="1"/>
  <c r="AN20" i="1"/>
  <c r="AQ20" i="1"/>
  <c r="AN21" i="1"/>
  <c r="AQ21" i="1"/>
  <c r="AN22" i="1"/>
  <c r="AQ22" i="1"/>
  <c r="AN23" i="1"/>
  <c r="AQ23" i="1"/>
  <c r="AN24" i="1"/>
  <c r="AQ24" i="1"/>
  <c r="AN25" i="1"/>
  <c r="AQ25" i="1"/>
  <c r="AN26" i="1"/>
  <c r="AQ26" i="1"/>
  <c r="AN27" i="1"/>
  <c r="AQ27" i="1"/>
  <c r="AN28" i="1"/>
  <c r="AQ28" i="1"/>
  <c r="AN29" i="1"/>
  <c r="AQ29" i="1"/>
  <c r="AN30" i="1"/>
  <c r="AQ30" i="1"/>
  <c r="AU5" i="1"/>
  <c r="AX6" i="1"/>
  <c r="AU7" i="1"/>
  <c r="AX8" i="1"/>
  <c r="AX9" i="1"/>
  <c r="AU10" i="1"/>
  <c r="AU11" i="1"/>
  <c r="AX12" i="1"/>
  <c r="AX13" i="1"/>
  <c r="AU14" i="1"/>
  <c r="AX15" i="1"/>
  <c r="AU16" i="1"/>
  <c r="AU17" i="1"/>
  <c r="AU18" i="1"/>
  <c r="AX19" i="1"/>
  <c r="AU20" i="1"/>
  <c r="AX21" i="1"/>
  <c r="AU22" i="1"/>
  <c r="AU23" i="1"/>
  <c r="AU24" i="1"/>
  <c r="AX25" i="1"/>
  <c r="AU26" i="1"/>
  <c r="AU27" i="1"/>
  <c r="AX28" i="1"/>
  <c r="AU29" i="1"/>
  <c r="AX30" i="1"/>
  <c r="AX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4" i="1"/>
  <c r="AM33" i="1"/>
  <c r="AF33" i="1"/>
  <c r="AJ36" i="1" l="1"/>
  <c r="AQ36" i="1"/>
  <c r="AJ33" i="1"/>
  <c r="AJ34" i="1" s="1"/>
  <c r="AQ33" i="1"/>
  <c r="AQ34" i="1" s="1"/>
  <c r="AG33" i="1"/>
  <c r="AN33" i="1"/>
  <c r="BE7" i="1" l="1"/>
  <c r="BE15" i="1"/>
  <c r="BE23" i="1"/>
  <c r="BE4" i="1"/>
  <c r="BD12" i="1"/>
  <c r="BD20" i="1"/>
  <c r="BD28" i="1"/>
  <c r="BE17" i="1"/>
  <c r="BE25" i="1"/>
  <c r="BD14" i="1"/>
  <c r="BD30" i="1"/>
  <c r="BE18" i="1"/>
  <c r="BE26" i="1"/>
  <c r="BD15" i="1"/>
  <c r="BD4" i="1"/>
  <c r="BE8" i="1"/>
  <c r="BE16" i="1"/>
  <c r="BE24" i="1"/>
  <c r="BD5" i="1"/>
  <c r="BD13" i="1"/>
  <c r="BD21" i="1"/>
  <c r="BD29" i="1"/>
  <c r="BE9" i="1"/>
  <c r="BD6" i="1"/>
  <c r="BD22" i="1"/>
  <c r="BE10" i="1"/>
  <c r="BD7" i="1"/>
  <c r="BD23" i="1"/>
  <c r="BE14" i="1"/>
  <c r="BE30" i="1"/>
  <c r="BD19" i="1"/>
  <c r="BE20" i="1"/>
  <c r="BE21" i="1"/>
  <c r="BE19" i="1"/>
  <c r="BD8" i="1"/>
  <c r="BD24" i="1"/>
  <c r="BD25" i="1"/>
  <c r="BD10" i="1"/>
  <c r="BE22" i="1"/>
  <c r="BD27" i="1"/>
  <c r="BE11" i="1"/>
  <c r="BD16" i="1"/>
  <c r="BE12" i="1"/>
  <c r="BD17" i="1"/>
  <c r="BE13" i="1"/>
  <c r="BD18" i="1"/>
  <c r="BD9" i="1"/>
  <c r="BE5" i="1"/>
  <c r="BD26" i="1"/>
  <c r="BE6" i="1"/>
  <c r="BD11" i="1"/>
  <c r="BE27" i="1"/>
  <c r="BE28" i="1"/>
  <c r="BE29" i="1"/>
  <c r="BC9" i="1"/>
  <c r="BC17" i="1"/>
  <c r="BC25" i="1"/>
  <c r="BB6" i="1"/>
  <c r="BB14" i="1"/>
  <c r="BB22" i="1"/>
  <c r="BB30" i="1"/>
  <c r="BC19" i="1"/>
  <c r="BB8" i="1"/>
  <c r="BB24" i="1"/>
  <c r="BC20" i="1"/>
  <c r="BC10" i="1"/>
  <c r="BC18" i="1"/>
  <c r="BC26" i="1"/>
  <c r="BB7" i="1"/>
  <c r="BB15" i="1"/>
  <c r="BB23" i="1"/>
  <c r="BB4" i="1"/>
  <c r="BC11" i="1"/>
  <c r="BC27" i="1"/>
  <c r="BB16" i="1"/>
  <c r="BC12" i="1"/>
  <c r="BC28" i="1"/>
  <c r="BC8" i="1"/>
  <c r="BC24" i="1"/>
  <c r="BB12" i="1"/>
  <c r="BB26" i="1"/>
  <c r="BC14" i="1"/>
  <c r="BB28" i="1"/>
  <c r="BC15" i="1"/>
  <c r="BB29" i="1"/>
  <c r="BC13" i="1"/>
  <c r="BC29" i="1"/>
  <c r="BB13" i="1"/>
  <c r="BB27" i="1"/>
  <c r="BB17" i="1"/>
  <c r="BC4" i="1"/>
  <c r="BB5" i="1"/>
  <c r="BC5" i="1"/>
  <c r="BC21" i="1"/>
  <c r="BB20" i="1"/>
  <c r="BC6" i="1"/>
  <c r="BB10" i="1"/>
  <c r="BB21" i="1"/>
  <c r="BC7" i="1"/>
  <c r="BB11" i="1"/>
  <c r="BB25" i="1"/>
  <c r="BC30" i="1"/>
  <c r="BB18" i="1"/>
  <c r="BC16" i="1"/>
  <c r="BB19" i="1"/>
  <c r="BB9" i="1"/>
  <c r="BC22" i="1"/>
  <c r="BC23" i="1"/>
  <c r="BI7" i="1"/>
  <c r="BI15" i="1"/>
  <c r="BI23" i="1"/>
  <c r="BI4" i="1"/>
  <c r="BH12" i="1"/>
  <c r="BH20" i="1"/>
  <c r="BH28" i="1"/>
  <c r="BI9" i="1"/>
  <c r="BH14" i="1"/>
  <c r="BH30" i="1"/>
  <c r="BI18" i="1"/>
  <c r="BH7" i="1"/>
  <c r="BH15" i="1"/>
  <c r="BH4" i="1"/>
  <c r="BI8" i="1"/>
  <c r="BI16" i="1"/>
  <c r="BI24" i="1"/>
  <c r="BH5" i="1"/>
  <c r="BH13" i="1"/>
  <c r="BH21" i="1"/>
  <c r="BH29" i="1"/>
  <c r="BI17" i="1"/>
  <c r="BI25" i="1"/>
  <c r="BH6" i="1"/>
  <c r="BH22" i="1"/>
  <c r="BI10" i="1"/>
  <c r="BI26" i="1"/>
  <c r="BH23" i="1"/>
  <c r="BI6" i="1"/>
  <c r="BI22" i="1"/>
  <c r="BH11" i="1"/>
  <c r="BH27" i="1"/>
  <c r="BI29" i="1"/>
  <c r="BI30" i="1"/>
  <c r="BI11" i="1"/>
  <c r="BI27" i="1"/>
  <c r="BH16" i="1"/>
  <c r="BI13" i="1"/>
  <c r="BI14" i="1"/>
  <c r="BI19" i="1"/>
  <c r="BH8" i="1"/>
  <c r="BH24" i="1"/>
  <c r="BI20" i="1"/>
  <c r="BH9" i="1"/>
  <c r="BH25" i="1"/>
  <c r="BI5" i="1"/>
  <c r="BI21" i="1"/>
  <c r="BH26" i="1"/>
  <c r="BI12" i="1"/>
  <c r="BI28" i="1"/>
  <c r="BH17" i="1"/>
  <c r="BH18" i="1"/>
  <c r="BH19" i="1"/>
  <c r="BH10" i="1"/>
  <c r="BG9" i="1"/>
  <c r="BG17" i="1"/>
  <c r="BG25" i="1"/>
  <c r="BF6" i="1"/>
  <c r="BF14" i="1"/>
  <c r="BF22" i="1"/>
  <c r="BF30" i="1"/>
  <c r="BG19" i="1"/>
  <c r="BF8" i="1"/>
  <c r="BF24" i="1"/>
  <c r="BG20" i="1"/>
  <c r="BG28" i="1"/>
  <c r="BF9" i="1"/>
  <c r="BF17" i="1"/>
  <c r="BF25" i="1"/>
  <c r="BG10" i="1"/>
  <c r="BG18" i="1"/>
  <c r="BG26" i="1"/>
  <c r="BF7" i="1"/>
  <c r="BF15" i="1"/>
  <c r="BF23" i="1"/>
  <c r="BF4" i="1"/>
  <c r="BG11" i="1"/>
  <c r="BG27" i="1"/>
  <c r="BF16" i="1"/>
  <c r="BG12" i="1"/>
  <c r="BG16" i="1"/>
  <c r="BF5" i="1"/>
  <c r="BF21" i="1"/>
  <c r="BG7" i="1"/>
  <c r="BF28" i="1"/>
  <c r="BG8" i="1"/>
  <c r="BF29" i="1"/>
  <c r="BG5" i="1"/>
  <c r="BG21" i="1"/>
  <c r="BF10" i="1"/>
  <c r="BF26" i="1"/>
  <c r="BF27" i="1"/>
  <c r="BF12" i="1"/>
  <c r="BG24" i="1"/>
  <c r="BG29" i="1"/>
  <c r="BF18" i="1"/>
  <c r="BG30" i="1"/>
  <c r="BF19" i="1"/>
  <c r="BG15" i="1"/>
  <c r="BG4" i="1"/>
  <c r="BF20" i="1"/>
  <c r="BG6" i="1"/>
  <c r="BG22" i="1"/>
  <c r="BF11" i="1"/>
  <c r="BG23" i="1"/>
  <c r="BF13" i="1"/>
  <c r="BG13" i="1"/>
  <c r="BG14" i="1"/>
  <c r="BG34" i="1" l="1"/>
  <c r="BG33" i="1"/>
  <c r="BF33" i="1"/>
  <c r="BF34" i="1"/>
  <c r="BE34" i="1"/>
  <c r="BE33" i="1"/>
  <c r="BI33" i="1"/>
  <c r="BI34" i="1"/>
  <c r="BD34" i="1"/>
  <c r="BD33" i="1"/>
  <c r="BH34" i="1"/>
  <c r="BH33" i="1"/>
  <c r="H44" i="2"/>
  <c r="H43" i="2"/>
  <c r="H42" i="2"/>
  <c r="H30" i="2"/>
  <c r="H31" i="2"/>
  <c r="H29" i="2"/>
  <c r="C32" i="2" s="1"/>
  <c r="H18" i="2"/>
  <c r="H17" i="2"/>
  <c r="H16" i="2"/>
  <c r="C18" i="2" s="1"/>
  <c r="H5" i="2"/>
  <c r="H4" i="2"/>
  <c r="H3" i="2"/>
  <c r="D6" i="2" l="1"/>
  <c r="C44" i="2"/>
  <c r="E97" i="2"/>
  <c r="E100" i="2"/>
  <c r="E99" i="2"/>
  <c r="D44" i="2"/>
  <c r="E98" i="2"/>
  <c r="D37" i="2"/>
  <c r="E37" i="2" s="1"/>
  <c r="D18" i="2"/>
  <c r="C30" i="2"/>
  <c r="D29" i="2"/>
  <c r="D43" i="2"/>
  <c r="C47" i="2"/>
  <c r="D17" i="2"/>
  <c r="E17" i="2" s="1"/>
  <c r="C43" i="2"/>
  <c r="E43" i="2" s="1"/>
  <c r="C42" i="2"/>
  <c r="C29" i="2"/>
  <c r="D36" i="2"/>
  <c r="C37" i="2"/>
  <c r="D35" i="2"/>
  <c r="D32" i="2"/>
  <c r="E32" i="2" s="1"/>
  <c r="C31" i="2"/>
  <c r="D34" i="2"/>
  <c r="C19" i="2"/>
  <c r="D47" i="2"/>
  <c r="D33" i="2"/>
  <c r="C17" i="2"/>
  <c r="C35" i="2"/>
  <c r="D45" i="2"/>
  <c r="D16" i="2"/>
  <c r="C34" i="2"/>
  <c r="C46" i="2"/>
  <c r="D31" i="2"/>
  <c r="C16" i="2"/>
  <c r="C45" i="2"/>
  <c r="D42" i="2"/>
  <c r="C36" i="2"/>
  <c r="D46" i="2"/>
  <c r="D19" i="2"/>
  <c r="C33" i="2"/>
  <c r="D30" i="2"/>
  <c r="C6" i="2"/>
  <c r="D5" i="2"/>
  <c r="D4" i="2"/>
  <c r="C3" i="2"/>
  <c r="D3" i="2"/>
  <c r="C10" i="2"/>
  <c r="D10" i="2"/>
  <c r="E10" i="2" s="1"/>
  <c r="C9" i="2"/>
  <c r="D9" i="2"/>
  <c r="C5" i="2"/>
  <c r="C4" i="2"/>
  <c r="C8" i="2"/>
  <c r="D8" i="2"/>
  <c r="C7" i="2"/>
  <c r="D7" i="2"/>
  <c r="E6" i="2" l="1"/>
  <c r="E5" i="2"/>
  <c r="E33" i="2"/>
  <c r="E102" i="2"/>
  <c r="E101" i="2"/>
  <c r="J101" i="2"/>
  <c r="E35" i="2"/>
  <c r="E30" i="2"/>
  <c r="E29" i="2"/>
  <c r="E34" i="2"/>
  <c r="E8" i="2"/>
  <c r="E42" i="2"/>
  <c r="E19" i="2"/>
  <c r="E46" i="2"/>
  <c r="E4" i="2"/>
  <c r="E36" i="2"/>
  <c r="E9" i="2"/>
  <c r="E45" i="2"/>
  <c r="E7" i="2"/>
  <c r="E47" i="2"/>
  <c r="E44" i="2"/>
  <c r="E31" i="2"/>
  <c r="E3" i="2"/>
  <c r="J7" i="2" s="1"/>
  <c r="E18" i="2"/>
  <c r="E16" i="2"/>
  <c r="J20" i="2" l="1"/>
  <c r="J33" i="2"/>
  <c r="J46" i="2"/>
  <c r="V6" i="1"/>
  <c r="V8" i="1"/>
  <c r="V9" i="1"/>
  <c r="V12" i="1"/>
  <c r="V13" i="1"/>
  <c r="V15" i="1"/>
  <c r="V19" i="1"/>
  <c r="V21" i="1"/>
  <c r="V25" i="1"/>
  <c r="V28" i="1"/>
  <c r="V30" i="1"/>
  <c r="V4" i="1"/>
  <c r="R5" i="1"/>
  <c r="R7" i="1"/>
  <c r="R10" i="1"/>
  <c r="R11" i="1"/>
  <c r="R14" i="1"/>
  <c r="R16" i="1"/>
  <c r="R17" i="1"/>
  <c r="R18" i="1"/>
  <c r="R20" i="1"/>
  <c r="R22" i="1"/>
  <c r="R23" i="1"/>
  <c r="R24" i="1"/>
  <c r="R26" i="1"/>
  <c r="R27" i="1"/>
  <c r="R29" i="1"/>
  <c r="T24" i="1" l="1"/>
  <c r="U24" i="1"/>
  <c r="X21" i="1"/>
  <c r="Y21" i="1"/>
  <c r="T10" i="1"/>
  <c r="U10" i="1"/>
  <c r="U22" i="1"/>
  <c r="T22" i="1"/>
  <c r="Y15" i="1"/>
  <c r="X15" i="1"/>
  <c r="U5" i="1"/>
  <c r="T5" i="1"/>
  <c r="T18" i="1"/>
  <c r="U18" i="1"/>
  <c r="X12" i="1"/>
  <c r="Y12" i="1"/>
  <c r="T17" i="1"/>
  <c r="U17" i="1"/>
  <c r="T27" i="1"/>
  <c r="U27" i="1"/>
  <c r="X8" i="1"/>
  <c r="Y8" i="1"/>
  <c r="T11" i="1"/>
  <c r="U11" i="1"/>
  <c r="T23" i="1"/>
  <c r="U23" i="1"/>
  <c r="X19" i="1"/>
  <c r="Y19" i="1"/>
  <c r="T7" i="1"/>
  <c r="U7" i="1"/>
  <c r="T20" i="1"/>
  <c r="U20" i="1"/>
  <c r="X13" i="1"/>
  <c r="Y13" i="1"/>
  <c r="Y4" i="1"/>
  <c r="X4" i="1"/>
  <c r="U29" i="1"/>
  <c r="T29" i="1"/>
  <c r="Y30" i="1"/>
  <c r="X30" i="1"/>
  <c r="X9" i="1"/>
  <c r="Y9" i="1"/>
  <c r="T16" i="1"/>
  <c r="U16" i="1"/>
  <c r="X28" i="1"/>
  <c r="Y28" i="1"/>
  <c r="T26" i="1"/>
  <c r="U26" i="1"/>
  <c r="U14" i="1"/>
  <c r="T14" i="1"/>
  <c r="Y25" i="1"/>
  <c r="X25" i="1"/>
  <c r="Y6" i="1"/>
  <c r="X6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4" i="1"/>
  <c r="R30" i="1" l="1"/>
  <c r="AH30" i="1" s="1"/>
  <c r="BO30" i="1"/>
  <c r="V14" i="1"/>
  <c r="BO14" i="1"/>
  <c r="V29" i="1"/>
  <c r="AZ29" i="1" s="1"/>
  <c r="BO29" i="1"/>
  <c r="R13" i="1"/>
  <c r="AP13" i="1" s="1"/>
  <c r="V5" i="1"/>
  <c r="AY5" i="1" s="1"/>
  <c r="R28" i="1"/>
  <c r="AW28" i="1" s="1"/>
  <c r="BO28" i="1"/>
  <c r="R12" i="1"/>
  <c r="AI12" i="1" s="1"/>
  <c r="BO12" i="1"/>
  <c r="V11" i="1"/>
  <c r="AL11" i="1" s="1"/>
  <c r="BO11" i="1"/>
  <c r="V10" i="1"/>
  <c r="AR10" i="1" s="1"/>
  <c r="BO10" i="1"/>
  <c r="R19" i="1"/>
  <c r="AV19" i="1" s="1"/>
  <c r="V26" i="1"/>
  <c r="AR26" i="1" s="1"/>
  <c r="BO26" i="1"/>
  <c r="R25" i="1"/>
  <c r="AW25" i="1" s="1"/>
  <c r="BO25" i="1"/>
  <c r="V24" i="1"/>
  <c r="AD24" i="1" s="1"/>
  <c r="V22" i="1"/>
  <c r="AK22" i="1" s="1"/>
  <c r="BO22" i="1"/>
  <c r="R6" i="1"/>
  <c r="AA6" i="1" s="1"/>
  <c r="R21" i="1"/>
  <c r="AA21" i="1" s="1"/>
  <c r="BO21" i="1"/>
  <c r="V20" i="1"/>
  <c r="AR20" i="1" s="1"/>
  <c r="V27" i="1"/>
  <c r="AZ27" i="1" s="1"/>
  <c r="BO27" i="1"/>
  <c r="V18" i="1"/>
  <c r="AL18" i="1" s="1"/>
  <c r="BO18" i="1"/>
  <c r="V17" i="1"/>
  <c r="AY17" i="1" s="1"/>
  <c r="R9" i="1"/>
  <c r="AI9" i="1" s="1"/>
  <c r="BO9" i="1"/>
  <c r="V16" i="1"/>
  <c r="AK16" i="1" s="1"/>
  <c r="R8" i="1"/>
  <c r="T8" i="1" s="1"/>
  <c r="BO8" i="1"/>
  <c r="R4" i="1"/>
  <c r="AO4" i="1" s="1"/>
  <c r="V23" i="1"/>
  <c r="AS23" i="1" s="1"/>
  <c r="R15" i="1"/>
  <c r="AI15" i="1" s="1"/>
  <c r="BO15" i="1"/>
  <c r="V7" i="1"/>
  <c r="AZ7" i="1" s="1"/>
  <c r="BO7" i="1"/>
  <c r="AI30" i="1"/>
  <c r="AZ14" i="1"/>
  <c r="AR14" i="1"/>
  <c r="AS14" i="1"/>
  <c r="AK14" i="1"/>
  <c r="AL14" i="1"/>
  <c r="AL29" i="1"/>
  <c r="AK20" i="1"/>
  <c r="AO19" i="1"/>
  <c r="AP9" i="1"/>
  <c r="AW9" i="1"/>
  <c r="AO9" i="1"/>
  <c r="AH9" i="1"/>
  <c r="AP12" i="1"/>
  <c r="AO12" i="1"/>
  <c r="AW12" i="1"/>
  <c r="AH12" i="1"/>
  <c r="AS26" i="1"/>
  <c r="AZ26" i="1"/>
  <c r="AY16" i="1"/>
  <c r="AL16" i="1"/>
  <c r="AH21" i="1"/>
  <c r="AI21" i="1"/>
  <c r="AO28" i="1"/>
  <c r="AL24" i="1"/>
  <c r="AO15" i="1"/>
  <c r="AR7" i="1"/>
  <c r="AK7" i="1"/>
  <c r="AA12" i="1"/>
  <c r="AA9" i="1"/>
  <c r="AB9" i="1"/>
  <c r="AA8" i="1"/>
  <c r="AC14" i="1"/>
  <c r="AD14" i="1"/>
  <c r="AD27" i="1"/>
  <c r="AC26" i="1"/>
  <c r="AD26" i="1"/>
  <c r="AD7" i="1"/>
  <c r="U6" i="1"/>
  <c r="X29" i="1"/>
  <c r="X20" i="1"/>
  <c r="Y20" i="1"/>
  <c r="Y16" i="1"/>
  <c r="X16" i="1"/>
  <c r="T30" i="1"/>
  <c r="Y14" i="1"/>
  <c r="X14" i="1"/>
  <c r="T12" i="1"/>
  <c r="Y26" i="1"/>
  <c r="X26" i="1"/>
  <c r="U9" i="1"/>
  <c r="T9" i="1"/>
  <c r="X24" i="1"/>
  <c r="Y7" i="1"/>
  <c r="AB30" i="1" l="1"/>
  <c r="T19" i="1"/>
  <c r="AB15" i="1"/>
  <c r="AB6" i="1"/>
  <c r="AR23" i="1"/>
  <c r="AW30" i="1"/>
  <c r="AB28" i="1"/>
  <c r="AA30" i="1"/>
  <c r="AO30" i="1"/>
  <c r="U19" i="1"/>
  <c r="AP15" i="1"/>
  <c r="AW15" i="1"/>
  <c r="AP30" i="1"/>
  <c r="U15" i="1"/>
  <c r="T28" i="1"/>
  <c r="U28" i="1"/>
  <c r="AH28" i="1"/>
  <c r="AH6" i="1"/>
  <c r="AI19" i="1"/>
  <c r="U30" i="1"/>
  <c r="AP28" i="1"/>
  <c r="T15" i="1"/>
  <c r="AA28" i="1"/>
  <c r="AI6" i="1"/>
  <c r="AT6" i="1" s="1"/>
  <c r="AA19" i="1"/>
  <c r="AH15" i="1"/>
  <c r="AI28" i="1"/>
  <c r="AP6" i="1"/>
  <c r="AP19" i="1"/>
  <c r="AA15" i="1"/>
  <c r="AH19" i="1"/>
  <c r="AT19" i="1" s="1"/>
  <c r="AW19" i="1" s="1"/>
  <c r="T6" i="1"/>
  <c r="AB19" i="1"/>
  <c r="AO6" i="1"/>
  <c r="AC27" i="1"/>
  <c r="AS5" i="1"/>
  <c r="AB8" i="1"/>
  <c r="AB25" i="1"/>
  <c r="AP25" i="1"/>
  <c r="AS16" i="1"/>
  <c r="AL10" i="1"/>
  <c r="AR16" i="1"/>
  <c r="AS22" i="1"/>
  <c r="AZ22" i="1"/>
  <c r="AZ18" i="1"/>
  <c r="AL20" i="1"/>
  <c r="AD20" i="1"/>
  <c r="AC16" i="1"/>
  <c r="AH8" i="1"/>
  <c r="AS27" i="1"/>
  <c r="AS18" i="1"/>
  <c r="AY20" i="1"/>
  <c r="AK10" i="1"/>
  <c r="AC20" i="1"/>
  <c r="AD16" i="1"/>
  <c r="AR27" i="1"/>
  <c r="AS20" i="1"/>
  <c r="Y10" i="1"/>
  <c r="X10" i="1"/>
  <c r="X18" i="1"/>
  <c r="AD10" i="1"/>
  <c r="AD22" i="1"/>
  <c r="AY24" i="1"/>
  <c r="AS10" i="1"/>
  <c r="AI8" i="1"/>
  <c r="AL5" i="1"/>
  <c r="BO35" i="1"/>
  <c r="BO33" i="1"/>
  <c r="AD18" i="1"/>
  <c r="X11" i="1"/>
  <c r="AC10" i="1"/>
  <c r="AC29" i="1"/>
  <c r="AC22" i="1"/>
  <c r="AK23" i="1"/>
  <c r="AS24" i="1"/>
  <c r="AZ11" i="1"/>
  <c r="AO8" i="1"/>
  <c r="AK27" i="1"/>
  <c r="AK5" i="1"/>
  <c r="AY23" i="1"/>
  <c r="AD23" i="1"/>
  <c r="AZ10" i="1"/>
  <c r="X23" i="1"/>
  <c r="Y5" i="1"/>
  <c r="AB13" i="1"/>
  <c r="Y23" i="1"/>
  <c r="X5" i="1"/>
  <c r="X22" i="1"/>
  <c r="U8" i="1"/>
  <c r="Y27" i="1"/>
  <c r="Y22" i="1"/>
  <c r="AC24" i="1"/>
  <c r="AL23" i="1"/>
  <c r="AT23" i="1" s="1"/>
  <c r="AR24" i="1"/>
  <c r="AS11" i="1"/>
  <c r="AL22" i="1"/>
  <c r="AT22" i="1" s="1"/>
  <c r="AL27" i="1"/>
  <c r="AR5" i="1"/>
  <c r="AC5" i="1"/>
  <c r="AC23" i="1"/>
  <c r="AD5" i="1"/>
  <c r="AR22" i="1"/>
  <c r="AR18" i="1"/>
  <c r="AK24" i="1"/>
  <c r="AT24" i="1" s="1"/>
  <c r="Y24" i="1"/>
  <c r="X27" i="1"/>
  <c r="AK18" i="1"/>
  <c r="AA25" i="1"/>
  <c r="X17" i="1"/>
  <c r="AD11" i="1"/>
  <c r="AI13" i="1"/>
  <c r="Y17" i="1"/>
  <c r="AA4" i="1"/>
  <c r="AD29" i="1"/>
  <c r="AL7" i="1"/>
  <c r="AV4" i="1"/>
  <c r="AI25" i="1"/>
  <c r="AP21" i="1"/>
  <c r="AW8" i="1"/>
  <c r="AL26" i="1"/>
  <c r="AH13" i="1"/>
  <c r="AV6" i="1"/>
  <c r="AR17" i="1"/>
  <c r="AK29" i="1"/>
  <c r="AR11" i="1"/>
  <c r="AL17" i="1"/>
  <c r="T21" i="1"/>
  <c r="AB4" i="1"/>
  <c r="AI4" i="1"/>
  <c r="AW21" i="1"/>
  <c r="AK17" i="1"/>
  <c r="U21" i="1"/>
  <c r="AC11" i="1"/>
  <c r="AC18" i="1"/>
  <c r="V34" i="1"/>
  <c r="V36" i="1" s="1"/>
  <c r="T4" i="1"/>
  <c r="U25" i="1"/>
  <c r="U12" i="1"/>
  <c r="Y18" i="1"/>
  <c r="T13" i="1"/>
  <c r="AC7" i="1"/>
  <c r="AC17" i="1"/>
  <c r="AB21" i="1"/>
  <c r="AS7" i="1"/>
  <c r="AP4" i="1"/>
  <c r="AH25" i="1"/>
  <c r="AP8" i="1"/>
  <c r="AK26" i="1"/>
  <c r="AV13" i="1"/>
  <c r="AS17" i="1"/>
  <c r="AR29" i="1"/>
  <c r="AA13" i="1"/>
  <c r="AH4" i="1"/>
  <c r="AO21" i="1"/>
  <c r="R34" i="1"/>
  <c r="R36" i="1" s="1"/>
  <c r="U4" i="1"/>
  <c r="T25" i="1"/>
  <c r="U13" i="1"/>
  <c r="AD17" i="1"/>
  <c r="AO25" i="1"/>
  <c r="AK11" i="1"/>
  <c r="AT12" i="1"/>
  <c r="AV12" i="1" s="1"/>
  <c r="AO13" i="1"/>
  <c r="AS29" i="1"/>
  <c r="X7" i="1"/>
  <c r="Y11" i="1"/>
  <c r="Y29" i="1"/>
  <c r="AB12" i="1"/>
  <c r="AT16" i="1"/>
  <c r="AZ16" i="1" s="1"/>
  <c r="AT7" i="1"/>
  <c r="AY7" i="1" s="1"/>
  <c r="AT28" i="1"/>
  <c r="AV28" i="1" s="1"/>
  <c r="AT20" i="1"/>
  <c r="AT18" i="1"/>
  <c r="AY18" i="1" s="1"/>
  <c r="AT29" i="1"/>
  <c r="AY29" i="1" s="1"/>
  <c r="AT15" i="1"/>
  <c r="AV15" i="1" s="1"/>
  <c r="AT10" i="1"/>
  <c r="AT21" i="1"/>
  <c r="AT14" i="1"/>
  <c r="AT9" i="1"/>
  <c r="AT30" i="1"/>
  <c r="AP36" i="1" l="1"/>
  <c r="AI36" i="1"/>
  <c r="AT27" i="1"/>
  <c r="AX27" i="1" s="1"/>
  <c r="AT8" i="1"/>
  <c r="T33" i="1"/>
  <c r="X33" i="1"/>
  <c r="AO36" i="1"/>
  <c r="AU28" i="1"/>
  <c r="AB33" i="1"/>
  <c r="AD33" i="1"/>
  <c r="AR33" i="1"/>
  <c r="AR34" i="1" s="1"/>
  <c r="X34" i="1"/>
  <c r="AT5" i="1"/>
  <c r="AX5" i="1" s="1"/>
  <c r="AK36" i="1"/>
  <c r="AC34" i="1"/>
  <c r="AU19" i="1"/>
  <c r="AT26" i="1"/>
  <c r="AH33" i="1"/>
  <c r="AH34" i="1" s="1"/>
  <c r="AH36" i="1"/>
  <c r="AS33" i="1"/>
  <c r="AS34" i="1" s="1"/>
  <c r="AS36" i="1"/>
  <c r="AU15" i="1"/>
  <c r="AR36" i="1"/>
  <c r="AL36" i="1"/>
  <c r="AZ24" i="1"/>
  <c r="AX24" i="1"/>
  <c r="AV8" i="1"/>
  <c r="AU8" i="1"/>
  <c r="AX23" i="1"/>
  <c r="AZ23" i="1"/>
  <c r="AC33" i="1"/>
  <c r="AY27" i="1"/>
  <c r="AO33" i="1"/>
  <c r="AO34" i="1" s="1"/>
  <c r="AT25" i="1"/>
  <c r="AU25" i="1" s="1"/>
  <c r="AT17" i="1"/>
  <c r="AX17" i="1" s="1"/>
  <c r="AL33" i="1"/>
  <c r="AL34" i="1" s="1"/>
  <c r="Y33" i="1"/>
  <c r="Y34" i="1"/>
  <c r="AK33" i="1"/>
  <c r="AK34" i="1" s="1"/>
  <c r="AP33" i="1"/>
  <c r="AP34" i="1" s="1"/>
  <c r="U34" i="1"/>
  <c r="AD34" i="1"/>
  <c r="AB34" i="1"/>
  <c r="AI33" i="1"/>
  <c r="AI34" i="1" s="1"/>
  <c r="AT13" i="1"/>
  <c r="AW13" i="1" s="1"/>
  <c r="AA34" i="1"/>
  <c r="AU12" i="1"/>
  <c r="U33" i="1"/>
  <c r="T34" i="1"/>
  <c r="AX16" i="1"/>
  <c r="AT4" i="1"/>
  <c r="AU4" i="1" s="1"/>
  <c r="AX7" i="1"/>
  <c r="AX29" i="1"/>
  <c r="AA33" i="1"/>
  <c r="AT11" i="1"/>
  <c r="AX11" i="1" s="1"/>
  <c r="AZ20" i="1"/>
  <c r="AX20" i="1"/>
  <c r="AX18" i="1"/>
  <c r="AU30" i="1"/>
  <c r="AV30" i="1"/>
  <c r="AU9" i="1"/>
  <c r="AV9" i="1"/>
  <c r="AX22" i="1"/>
  <c r="AY22" i="1"/>
  <c r="AU21" i="1"/>
  <c r="AV21" i="1"/>
  <c r="AX14" i="1"/>
  <c r="AY14" i="1"/>
  <c r="AU6" i="1"/>
  <c r="AW6" i="1"/>
  <c r="AX10" i="1"/>
  <c r="AY10" i="1"/>
  <c r="AX26" i="1"/>
  <c r="AY26" i="1"/>
  <c r="AZ17" i="1"/>
  <c r="BB33" i="1"/>
  <c r="BB34" i="1"/>
  <c r="BC33" i="1"/>
  <c r="BC34" i="1"/>
  <c r="AZ5" i="1" l="1"/>
  <c r="AX36" i="1"/>
  <c r="AV25" i="1"/>
  <c r="AV36" i="1" s="1"/>
  <c r="AZ36" i="1"/>
  <c r="AU13" i="1"/>
  <c r="AU36" i="1" s="1"/>
  <c r="AY11" i="1"/>
  <c r="AY36" i="1" s="1"/>
  <c r="AW4" i="1"/>
  <c r="AW36" i="1" s="1"/>
  <c r="AT33" i="1"/>
  <c r="AX33" i="1"/>
  <c r="AZ33" i="1"/>
  <c r="AZ34" i="1" s="1"/>
  <c r="AU33" i="1" l="1"/>
  <c r="AV33" i="1"/>
  <c r="AV34" i="1" s="1"/>
  <c r="AY33" i="1"/>
  <c r="AY34" i="1" s="1"/>
  <c r="AW33" i="1"/>
  <c r="AW34" i="1" s="1"/>
  <c r="BL15" i="1"/>
  <c r="BL11" i="1"/>
  <c r="BM7" i="1"/>
  <c r="BM20" i="1"/>
  <c r="BL18" i="1"/>
  <c r="BM29" i="1"/>
  <c r="BL24" i="1"/>
  <c r="BL20" i="1"/>
  <c r="BL16" i="1"/>
  <c r="BL12" i="1"/>
  <c r="BM11" i="1"/>
  <c r="BM15" i="1"/>
  <c r="BM27" i="1"/>
  <c r="BM19" i="1"/>
  <c r="BL7" i="1"/>
  <c r="BL28" i="1"/>
  <c r="BM18" i="1"/>
  <c r="BL29" i="1"/>
  <c r="BL27" i="1"/>
  <c r="BL23" i="1"/>
  <c r="BL13" i="1"/>
  <c r="BL8" i="1"/>
  <c r="BL19" i="1"/>
  <c r="BM12" i="1"/>
  <c r="BM13" i="1"/>
  <c r="BM24" i="1"/>
  <c r="BM23" i="1"/>
  <c r="BM16" i="1"/>
  <c r="BM8" i="1"/>
  <c r="BM28" i="1"/>
  <c r="BL25" i="1"/>
  <c r="BL21" i="1"/>
  <c r="BL17" i="1"/>
  <c r="BM25" i="1"/>
  <c r="BM26" i="1"/>
  <c r="BM14" i="1"/>
  <c r="BM4" i="1"/>
  <c r="BL6" i="1"/>
  <c r="BM21" i="1"/>
  <c r="BM22" i="1"/>
  <c r="BL14" i="1"/>
  <c r="BL9" i="1"/>
  <c r="BL22" i="1"/>
  <c r="BL5" i="1"/>
  <c r="BM17" i="1"/>
  <c r="BL26" i="1"/>
  <c r="BM30" i="1"/>
  <c r="BM9" i="1"/>
  <c r="BL30" i="1"/>
  <c r="BM6" i="1"/>
  <c r="BL4" i="1"/>
  <c r="BL10" i="1"/>
  <c r="BM10" i="1"/>
  <c r="BM5" i="1"/>
  <c r="BJ8" i="1"/>
  <c r="BK28" i="1"/>
  <c r="BK24" i="1"/>
  <c r="BK19" i="1"/>
  <c r="BJ23" i="1"/>
  <c r="BJ11" i="1"/>
  <c r="BJ20" i="1"/>
  <c r="BK13" i="1"/>
  <c r="BJ7" i="1"/>
  <c r="BK20" i="1"/>
  <c r="BJ13" i="1"/>
  <c r="BK23" i="1"/>
  <c r="BJ27" i="1"/>
  <c r="BJ19" i="1"/>
  <c r="BK27" i="1"/>
  <c r="BK16" i="1"/>
  <c r="BK12" i="1"/>
  <c r="BJ24" i="1"/>
  <c r="BJ28" i="1"/>
  <c r="BK29" i="1"/>
  <c r="BJ15" i="1"/>
  <c r="BK11" i="1"/>
  <c r="BK18" i="1"/>
  <c r="BJ12" i="1"/>
  <c r="BK8" i="1"/>
  <c r="BK15" i="1"/>
  <c r="BK7" i="1"/>
  <c r="BJ16" i="1"/>
  <c r="BJ18" i="1"/>
  <c r="BJ29" i="1"/>
  <c r="BK22" i="1"/>
  <c r="BJ5" i="1"/>
  <c r="BK21" i="1"/>
  <c r="BK10" i="1"/>
  <c r="BK5" i="1"/>
  <c r="BJ14" i="1"/>
  <c r="BJ6" i="1"/>
  <c r="BJ25" i="1"/>
  <c r="BJ26" i="1"/>
  <c r="BK26" i="1"/>
  <c r="BK14" i="1"/>
  <c r="BJ4" i="1"/>
  <c r="BJ21" i="1"/>
  <c r="BK30" i="1"/>
  <c r="BJ9" i="1"/>
  <c r="BK25" i="1"/>
  <c r="BJ22" i="1"/>
  <c r="BK4" i="1"/>
  <c r="BJ10" i="1"/>
  <c r="BJ17" i="1"/>
  <c r="BK9" i="1"/>
  <c r="BK17" i="1"/>
  <c r="BJ30" i="1"/>
  <c r="BK6" i="1"/>
  <c r="BJ33" i="1" l="1"/>
  <c r="BJ34" i="1"/>
  <c r="BK34" i="1"/>
  <c r="BK33" i="1"/>
  <c r="BM34" i="1"/>
  <c r="BM33" i="1"/>
  <c r="BL33" i="1"/>
  <c r="BL34" i="1"/>
</calcChain>
</file>

<file path=xl/sharedStrings.xml><?xml version="1.0" encoding="utf-8"?>
<sst xmlns="http://schemas.openxmlformats.org/spreadsheetml/2006/main" count="1231" uniqueCount="189">
  <si>
    <t>Proband</t>
  </si>
  <si>
    <t>Armaturen-brett</t>
  </si>
  <si>
    <t>Batterien</t>
  </si>
  <si>
    <t>Kraftstoff-system</t>
  </si>
  <si>
    <t>Kühl-system</t>
  </si>
  <si>
    <t>Rahmen / Struktur</t>
  </si>
  <si>
    <t>Schlauch-verbind-ungen</t>
  </si>
  <si>
    <t>Prüfstände</t>
  </si>
  <si>
    <t>Spann-felder</t>
  </si>
  <si>
    <t>Kran</t>
  </si>
  <si>
    <t>HCMs</t>
  </si>
  <si>
    <t>Lecköl-pumpen</t>
  </si>
  <si>
    <t>Entwurfs-änderungen</t>
  </si>
  <si>
    <t>Lösungsgüte (Wert)</t>
  </si>
  <si>
    <t>Lösungsgüte [%]</t>
  </si>
  <si>
    <t>S</t>
  </si>
  <si>
    <t>M</t>
  </si>
  <si>
    <t>Szenario</t>
  </si>
  <si>
    <t>Entwurfs-änderungen S</t>
  </si>
  <si>
    <t>Entwurfs-änderungen M</t>
  </si>
  <si>
    <t>mit Änd.:</t>
  </si>
  <si>
    <t>ohne Änd.:</t>
  </si>
  <si>
    <t>Mittelwerte</t>
  </si>
  <si>
    <t>Varianzen</t>
  </si>
  <si>
    <t>Kolmogorov-Smirnov-Test:</t>
  </si>
  <si>
    <t>Rang:</t>
  </si>
  <si>
    <t>Werte:</t>
  </si>
  <si>
    <t>(Rang-1)/n</t>
  </si>
  <si>
    <t>tats. Kum. Anteil</t>
  </si>
  <si>
    <t>Differenz</t>
  </si>
  <si>
    <t>max. Abweichung = Teststatistik:</t>
  </si>
  <si>
    <t xml:space="preserve"> </t>
  </si>
  <si>
    <t>Kitischer Wert bei α = 0,05:</t>
  </si>
  <si>
    <t>Nullhypothese: Normalverteilung liegt vor</t>
  </si>
  <si>
    <t>kritischer Wert &gt; max. Abweichung</t>
  </si>
  <si>
    <t>Normalverteilung liegt vor</t>
  </si>
  <si>
    <t/>
  </si>
  <si>
    <t>Stichprobengröße n:</t>
  </si>
  <si>
    <t>Mittelwert Ẋ:</t>
  </si>
  <si>
    <t>Standardabweichung S:</t>
  </si>
  <si>
    <t>Lösungsgüte S - mit Entw.Änd.</t>
  </si>
  <si>
    <t>Lösungsgüte S - ohne Entw.Änd.</t>
  </si>
  <si>
    <t>Lösungsgüte M - mit Entw.Änd.</t>
  </si>
  <si>
    <t>Zweistichproben t-Test unter der Annahme gleicher Varianzen</t>
  </si>
  <si>
    <t>Mittelwert</t>
  </si>
  <si>
    <t>Varianz</t>
  </si>
  <si>
    <t>Beobachtungen</t>
  </si>
  <si>
    <t>Gepoolte Varianz</t>
  </si>
  <si>
    <t>Hypothetische Differenz der Mittelwerte</t>
  </si>
  <si>
    <t>Freiheitsgrade (df)</t>
  </si>
  <si>
    <t>t-Statistik</t>
  </si>
  <si>
    <t>P(T&lt;=t) einseitig</t>
  </si>
  <si>
    <t>Kritischer t-Wert bei einseitigem t-Test</t>
  </si>
  <si>
    <t>P(T&lt;=t) zweiseitig</t>
  </si>
  <si>
    <t>Kritischer t-Wert bei zweiseitigem t-Test</t>
  </si>
  <si>
    <t>t-Statistik &lt; Kritischer t-Wert: Kein signifikanter Unterschied</t>
  </si>
  <si>
    <t>Für signifikanten Unterschied:</t>
  </si>
  <si>
    <t>P(T&lt;=t) &lt; 0,05</t>
  </si>
  <si>
    <t>zweiseitig, da keine Wirkungsvermutung (H0: keine Wirkung, kein Effekt)</t>
  </si>
  <si>
    <t>t-Statistik &gt; Kritischer t-Wert</t>
  </si>
  <si>
    <t>Lösungsgüte M - ohne Entw.Änd.</t>
  </si>
  <si>
    <t>Abwägen von Lösungs-alternativen</t>
  </si>
  <si>
    <t>Überprüfen von Lösungs-alternativen</t>
  </si>
  <si>
    <t>Überprüfen und Abwägen von Lösungsalternativen</t>
  </si>
  <si>
    <t>Abwägen von Lösungs-alternativen S</t>
  </si>
  <si>
    <t>Abwägen von Lösungs-alternativen M</t>
  </si>
  <si>
    <t>Überprüfen und Abwägen von Lösungsalternativen M</t>
  </si>
  <si>
    <t>Überprüfen und Abwägen von Lösungsalternativen S</t>
  </si>
  <si>
    <t>Zweistichproben t-Test unter der Annahme unterschiedlicher Varianzen</t>
  </si>
  <si>
    <t>Entwurfs-änderungen &amp; Vorskizze != VR M</t>
  </si>
  <si>
    <t>Entwurfs-änderungen &amp; Vorskizzen != VR S</t>
  </si>
  <si>
    <t>Abwägen und Überprüfen bei schlechten Vorskizzen M</t>
  </si>
  <si>
    <t>Abwägen und Überprüfen bei guten Vorskizzen M</t>
  </si>
  <si>
    <t>Abwägen und Überprüfen bei schlechten Vorskizzen S</t>
  </si>
  <si>
    <t>Abwägen und Überprüfen bei guten Vorskizzen S</t>
  </si>
  <si>
    <t>Standardabweichungen</t>
  </si>
  <si>
    <t>Bearbeitungs-zeiten S - mit Entwurfs-änderungen</t>
  </si>
  <si>
    <t>Bearbeitungs-zeiten S - ohne Entwurfs-änderungen</t>
  </si>
  <si>
    <t>Bearbeitungs-zeiten M - mit Entwurfs-änderungen</t>
  </si>
  <si>
    <t>Bearbeitungs-zeiten M - ohne Entwurfs-änderungen</t>
  </si>
  <si>
    <t>Bearbeitungs-zeiten VR</t>
  </si>
  <si>
    <t>Bearbeitungszeit S - mit Entw.Änd.</t>
  </si>
  <si>
    <t>Bearbeitungszeit S - ohne Entw.Änd.</t>
  </si>
  <si>
    <t>Bearbeitungszeit M - mit Entw.Änd.</t>
  </si>
  <si>
    <t>Bearbeitungszeit M - ohne Entw.Änd.</t>
  </si>
  <si>
    <t>Lösungsgüte Häufig Abwägen S</t>
  </si>
  <si>
    <t>Lösungsgüte wenig Abwägen S</t>
  </si>
  <si>
    <t>Lösungsgüte Häufig Überprüfen S</t>
  </si>
  <si>
    <t>Lösungsgüte wenig Überprüfen S</t>
  </si>
  <si>
    <t>Lösungsgüte Häufig Abwägen M</t>
  </si>
  <si>
    <t>Lösungsgüte wenig Abwägen M</t>
  </si>
  <si>
    <t>Lösungsgüte Häufig Überprüfen M</t>
  </si>
  <si>
    <t>Lösungsgüte wenig Überprüfen M</t>
  </si>
  <si>
    <t>Lösungsgüte Häufig A&amp;Ü S</t>
  </si>
  <si>
    <t>Lösungsgüte wenig A&amp;Ü S</t>
  </si>
  <si>
    <t>Lösungsgüte Häufig A&amp;Ü M</t>
  </si>
  <si>
    <t>Lösungsgüte wenig A&amp;Ü M</t>
  </si>
  <si>
    <t>Abwägen von Lösungs-alternativen S mit E.Änd</t>
  </si>
  <si>
    <t>Abwägen von Lösungs-alternativen S ohne E.Änd</t>
  </si>
  <si>
    <t>Abwägen von Lösungs-alternativen M mit E.Änd</t>
  </si>
  <si>
    <t>Abwägen von Lösungs-alternativen M ohne E.Änd</t>
  </si>
  <si>
    <t>Abwägen von Lösungsalternativen S mit E.Änd</t>
  </si>
  <si>
    <t>Abwägen von Lösungsalternativen S ohne E.Änd</t>
  </si>
  <si>
    <t>Abwägen von Lösungsalternativen M mit E.Änd</t>
  </si>
  <si>
    <t>Abwägen von Lösungsalternativen M ohne E.Änd</t>
  </si>
  <si>
    <t>einseitig, da Wirkungsvermutung</t>
  </si>
  <si>
    <t>Überprüfen von Lösungs-alternativen S mit E.Änd</t>
  </si>
  <si>
    <t>Überprüfen von Lösungs-alternativen S ohne E.Änd</t>
  </si>
  <si>
    <t>Überprüfen von Lösungs-alternativen M mit E.Änd</t>
  </si>
  <si>
    <t>Überprüfen von Lösungs-alternativen M ohne E.Änd</t>
  </si>
  <si>
    <t>Überprüfen und Abwägen von Lösungsalternativen S  mit E.Änd</t>
  </si>
  <si>
    <t>Überprüfen und Abwägen von Lösungsalternativen S  ohne E.Änd</t>
  </si>
  <si>
    <t>Überprüfen und Abwägen von Lösungsalternativen M mit E.Änd</t>
  </si>
  <si>
    <t>Überprüfen und Abwägen von Lösungsalternativen M ohne E.Änd</t>
  </si>
  <si>
    <t>Überprüfen von Lösungsalternativen M ohne E.Änd</t>
  </si>
  <si>
    <t>Überprüfen von Lösungsalternativen S mit E.Änd</t>
  </si>
  <si>
    <t>Überprüfen von Lösungsalternativen S ohne E.Änd</t>
  </si>
  <si>
    <t>Überprüfen von Lösungsalternativen M mit E.Änd</t>
  </si>
  <si>
    <t>t-Statistik &gt; Kritischer t-Wert: signifikanter Unterschied</t>
  </si>
  <si>
    <t>Überprüfen von Lösungs-alternativen S</t>
  </si>
  <si>
    <t>Überprüfen von Lösungs-alternativen M</t>
  </si>
  <si>
    <t>Unterschiede zwischen Abwägen und Überprüfen sehr gering - daher nur Summe beider Zeiten geprüft</t>
  </si>
  <si>
    <t>Lösungsgüte Wenig A&amp;Ü M</t>
  </si>
  <si>
    <t>Entwurfsänderungen ==&gt; Lösungsgüte</t>
  </si>
  <si>
    <t>Entwurfsänderungen ==&gt; Bearbeitungszeiten</t>
  </si>
  <si>
    <t>Entwurfsänderungen ==&gt; Zeiten für Abwägen</t>
  </si>
  <si>
    <t>Entwurfsänderungen ==&gt; Zeiten für Überprüfen</t>
  </si>
  <si>
    <t>Entwurfsänderungen ==&gt; Zeiten für Abwägen &amp; Überprüfen</t>
  </si>
  <si>
    <t>hohe Zeiten für A &amp; Ü ==&gt; hohe Lösungsgüte</t>
  </si>
  <si>
    <t>Überprüfen: unmittelbar [innerhalb einer min]</t>
  </si>
  <si>
    <t>Überprüfen und ähnliche Tätigkeiten:</t>
  </si>
  <si>
    <t>-</t>
  </si>
  <si>
    <t>Überprüfen von Anforderungen / allgemeinen Infos</t>
  </si>
  <si>
    <t>Tätigkeiten:</t>
  </si>
  <si>
    <t>Gesamtzeiten: unmittelbar Überprüfen</t>
  </si>
  <si>
    <t>Gesamtzeiten: unmittelbar Überprüfen &amp; ähnliche Tätigkeiten</t>
  </si>
  <si>
    <t>% unmittelbar Überprüfen Bezogen auf Überprüfungs-zeit</t>
  </si>
  <si>
    <t>Abwägen von Lösungsalternativen</t>
  </si>
  <si>
    <t>Überprüfen von allgemeinen Infos</t>
  </si>
  <si>
    <t>Abwägen von Lösungsalternativen, Überprüfen von allgemeinen Infos</t>
  </si>
  <si>
    <t>Überprüfen von Anforderungen</t>
  </si>
  <si>
    <t>Abwägen von Lösungsalternativen, Überprüfen von Anforderungen &amp; allgemeinen Infos</t>
  </si>
  <si>
    <t>Abwägen von Lösungsalternativen, Überprüfen von Anforderungen</t>
  </si>
  <si>
    <t>Erläutern der Lösung</t>
  </si>
  <si>
    <t>Erläutern der Lösung, Überprüfen von allgemeinen Infos</t>
  </si>
  <si>
    <t>durch. Motor:</t>
  </si>
  <si>
    <t>durch. Servo:</t>
  </si>
  <si>
    <t>Zwei-Stichproben F-Test</t>
  </si>
  <si>
    <t>Prüfgröße (F)</t>
  </si>
  <si>
    <t>P(F&lt;=f) einseitig</t>
  </si>
  <si>
    <t>Kritischer F-Wert bei einseitigem Test</t>
  </si>
  <si>
    <t>Varianz 1.Variable &gt; Varianz 2.Variable</t>
  </si>
  <si>
    <t>Prüfgröße F &lt; kritischer F-Wert: kein signifikanter Unterschied</t>
  </si>
  <si>
    <t>H0: kein signifikanter Unterschied in den Varianzen --&gt; nicht verwerfen</t>
  </si>
  <si>
    <t>Prüfgröße F &gt; kritischer F-Wert: signifikanter Unterschied</t>
  </si>
  <si>
    <t>H0: kein signifikanter Unterschied in den Varianzen --&gt; verwerfen</t>
  </si>
  <si>
    <t>Diskussion über Lösungsansätze</t>
  </si>
  <si>
    <t>Abwägen von Lösungsalternativen, Diskussion über Lösungsansätze</t>
  </si>
  <si>
    <t>J</t>
  </si>
  <si>
    <t>N</t>
  </si>
  <si>
    <t>Entspricht die Vorskizze der späteren Entwurfslösung?</t>
  </si>
  <si>
    <t>Skizzen fast leer, keine Details</t>
  </si>
  <si>
    <t>Skizze sehr oberflächlich, kaum Details</t>
  </si>
  <si>
    <t>Rahmen, Anordnung + Lagerung Mot</t>
  </si>
  <si>
    <t>Nur Rahmen + Anordnung</t>
  </si>
  <si>
    <t>Iso-Ansicht; Bauteilpos. per Pfeil</t>
  </si>
  <si>
    <t>Nur Rahmen und Positionen</t>
  </si>
  <si>
    <t>Nur Detailansichten</t>
  </si>
  <si>
    <t>Kaum Details</t>
  </si>
  <si>
    <t>Keine Handskizze</t>
  </si>
  <si>
    <t>Inhalte Vorskizze die nicht in VR vorhanden sind</t>
  </si>
  <si>
    <t>Anmerkungen Inhalte Vorskizze</t>
  </si>
  <si>
    <t>Viele Details, zum Teil textuell, Zeichnungen doppelt</t>
  </si>
  <si>
    <t>Textuelle Details</t>
  </si>
  <si>
    <t>Flußrichtung Kühlung, Bezeichnungen Bauteile</t>
  </si>
  <si>
    <t>Bezeichnung Bauteile, Maße</t>
  </si>
  <si>
    <t>Kran nicht abbgebildet - Mobilität</t>
  </si>
  <si>
    <t>Bezeichnung Bauteile</t>
  </si>
  <si>
    <t>Auch Gaszug berücksichtigt, Viele EÄ; Teileanordnungen aber wie in Handskizze, betrifft Leitungen &amp; Befestigungen</t>
  </si>
  <si>
    <t>Anzahl Ansichten Vorskizzen</t>
  </si>
  <si>
    <t>2(4)</t>
  </si>
  <si>
    <t>Schlauchverlegung</t>
  </si>
  <si>
    <t>Maße</t>
  </si>
  <si>
    <t>Mehrere Layouts in einer Skizze, Schwenkbereich</t>
  </si>
  <si>
    <t>mehrere Varianten</t>
  </si>
  <si>
    <t>% unmittelbar Überprüfen  &amp; Ähnliche Z. Bezogen auf Bearbeitungs-zeit</t>
  </si>
  <si>
    <t>Referenz</t>
  </si>
  <si>
    <t>Fragestellung: viel Überprüfen vor Entwurfsänderungen?</t>
  </si>
  <si>
    <t>Einfluss von Entwurfsänderungen: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</si>
</sst>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[hh]:mm:ss.00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/>
      <right/>
      <top style="thin">
        <color rgb="FF3F3F3F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5" borderId="0" applyNumberFormat="0" applyBorder="0" applyAlignment="0" applyProtection="0"/>
    <xf numFmtId="0" fontId="5" fillId="6" borderId="1" applyNumberFormat="0" applyAlignment="0" applyProtection="0"/>
    <xf numFmtId="0" fontId="7" fillId="12" borderId="0" applyNumberFormat="0" applyBorder="0" applyAlignment="0" applyProtection="0"/>
    <xf numFmtId="0" fontId="11" fillId="6" borderId="40" applyNumberFormat="0" applyAlignment="0" applyProtection="0"/>
    <xf numFmtId="0" fontId="1" fillId="17" borderId="41" applyNumberFormat="0" applyFont="0" applyAlignment="0" applyProtection="0"/>
    <xf numFmtId="0" fontId="1" fillId="20" borderId="0" applyNumberFormat="0" applyBorder="0" applyAlignment="0" applyProtection="0"/>
  </cellStyleXfs>
  <cellXfs count="225">
    <xf numFmtId="0" fontId="0" fillId="0" borderId="0" xfId="0"/>
    <xf numFmtId="0" fontId="0" fillId="4" borderId="3" xfId="0" applyNumberForma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2" fillId="2" borderId="7" xfId="2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6" xfId="0" applyBorder="1"/>
    <xf numFmtId="49" fontId="0" fillId="0" borderId="6" xfId="0" applyNumberFormat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Border="1"/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Border="1"/>
    <xf numFmtId="0" fontId="0" fillId="0" borderId="9" xfId="0" applyBorder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7" xfId="0" applyBorder="1"/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17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 vertical="center" textRotation="90" wrapText="1"/>
    </xf>
    <xf numFmtId="0" fontId="2" fillId="2" borderId="9" xfId="2" applyBorder="1" applyAlignment="1">
      <alignment horizontal="center"/>
    </xf>
    <xf numFmtId="0" fontId="2" fillId="2" borderId="11" xfId="2" applyBorder="1" applyAlignment="1">
      <alignment horizontal="center"/>
    </xf>
    <xf numFmtId="0" fontId="2" fillId="2" borderId="12" xfId="2" applyBorder="1" applyAlignment="1">
      <alignment horizontal="center"/>
    </xf>
    <xf numFmtId="0" fontId="0" fillId="0" borderId="0" xfId="0" applyBorder="1" applyAlignment="1">
      <alignment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2" fontId="2" fillId="2" borderId="9" xfId="2" applyNumberFormat="1" applyBorder="1" applyAlignment="1">
      <alignment horizontal="center"/>
    </xf>
    <xf numFmtId="10" fontId="2" fillId="2" borderId="8" xfId="2" applyNumberFormat="1" applyBorder="1" applyAlignment="1">
      <alignment horizontal="center"/>
    </xf>
    <xf numFmtId="2" fontId="2" fillId="2" borderId="12" xfId="2" applyNumberFormat="1" applyBorder="1" applyAlignment="1">
      <alignment horizontal="center"/>
    </xf>
    <xf numFmtId="10" fontId="2" fillId="2" borderId="13" xfId="2" applyNumberFormat="1" applyBorder="1" applyAlignment="1">
      <alignment horizontal="center"/>
    </xf>
    <xf numFmtId="10" fontId="0" fillId="4" borderId="4" xfId="1" applyNumberFormat="1" applyFont="1" applyFill="1" applyBorder="1" applyAlignment="1">
      <alignment horizontal="center" vertical="center" wrapText="1"/>
    </xf>
    <xf numFmtId="10" fontId="0" fillId="0" borderId="19" xfId="1" applyNumberFormat="1" applyFont="1" applyFill="1" applyBorder="1" applyAlignment="1">
      <alignment horizontal="center"/>
    </xf>
    <xf numFmtId="10" fontId="0" fillId="0" borderId="20" xfId="1" applyNumberFormat="1" applyFont="1" applyFill="1" applyBorder="1" applyAlignment="1">
      <alignment horizontal="center"/>
    </xf>
    <xf numFmtId="10" fontId="0" fillId="0" borderId="21" xfId="1" applyNumberFormat="1" applyFont="1" applyFill="1" applyBorder="1" applyAlignment="1">
      <alignment horizontal="center"/>
    </xf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7" borderId="0" xfId="0" applyFill="1"/>
    <xf numFmtId="0" fontId="3" fillId="3" borderId="1" xfId="3"/>
    <xf numFmtId="0" fontId="0" fillId="0" borderId="21" xfId="0" applyBorder="1"/>
    <xf numFmtId="0" fontId="0" fillId="0" borderId="26" xfId="0" applyBorder="1"/>
    <xf numFmtId="0" fontId="0" fillId="0" borderId="27" xfId="0" applyBorder="1"/>
    <xf numFmtId="164" fontId="0" fillId="0" borderId="28" xfId="0" applyNumberFormat="1" applyBorder="1"/>
    <xf numFmtId="0" fontId="0" fillId="0" borderId="19" xfId="0" applyBorder="1"/>
    <xf numFmtId="164" fontId="0" fillId="0" borderId="29" xfId="0" applyNumberFormat="1" applyBorder="1"/>
    <xf numFmtId="0" fontId="0" fillId="0" borderId="0" xfId="0" applyFill="1" applyBorder="1" applyAlignment="1"/>
    <xf numFmtId="0" fontId="0" fillId="0" borderId="31" xfId="0" applyFill="1" applyBorder="1" applyAlignment="1"/>
    <xf numFmtId="0" fontId="0" fillId="7" borderId="0" xfId="0" applyFill="1" applyAlignment="1">
      <alignment horizontal="center" vertical="center" wrapText="1"/>
    </xf>
    <xf numFmtId="0" fontId="4" fillId="5" borderId="0" xfId="4"/>
    <xf numFmtId="0" fontId="4" fillId="5" borderId="0" xfId="4" applyBorder="1" applyAlignment="1"/>
    <xf numFmtId="0" fontId="6" fillId="0" borderId="0" xfId="0" applyFont="1" applyFill="1" applyBorder="1" applyAlignment="1"/>
    <xf numFmtId="0" fontId="2" fillId="2" borderId="0" xfId="2"/>
    <xf numFmtId="0" fontId="5" fillId="6" borderId="1" xfId="5"/>
    <xf numFmtId="0" fontId="0" fillId="7" borderId="0" xfId="0" applyFill="1" applyAlignment="1">
      <alignment vertical="center"/>
    </xf>
    <xf numFmtId="165" fontId="0" fillId="0" borderId="0" xfId="0" applyNumberFormat="1"/>
    <xf numFmtId="165" fontId="0" fillId="0" borderId="6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165" fontId="0" fillId="0" borderId="24" xfId="0" applyNumberFormat="1" applyBorder="1"/>
    <xf numFmtId="165" fontId="0" fillId="0" borderId="25" xfId="0" applyNumberFormat="1" applyBorder="1"/>
    <xf numFmtId="0" fontId="0" fillId="0" borderId="30" xfId="0" applyBorder="1"/>
    <xf numFmtId="165" fontId="0" fillId="0" borderId="31" xfId="0" applyNumberFormat="1" applyBorder="1"/>
    <xf numFmtId="0" fontId="0" fillId="11" borderId="0" xfId="0" applyFill="1"/>
    <xf numFmtId="165" fontId="0" fillId="0" borderId="0" xfId="0" applyNumberFormat="1" applyFill="1" applyBorder="1" applyAlignment="1"/>
    <xf numFmtId="165" fontId="0" fillId="0" borderId="7" xfId="0" applyNumberFormat="1" applyBorder="1"/>
    <xf numFmtId="2" fontId="0" fillId="0" borderId="0" xfId="0" applyNumberFormat="1" applyBorder="1"/>
    <xf numFmtId="165" fontId="0" fillId="0" borderId="9" xfId="0" applyNumberFormat="1" applyBorder="1"/>
    <xf numFmtId="165" fontId="0" fillId="8" borderId="32" xfId="0" applyNumberFormat="1" applyFill="1" applyBorder="1" applyAlignment="1">
      <alignment horizontal="center" vertical="center" wrapText="1"/>
    </xf>
    <xf numFmtId="0" fontId="2" fillId="2" borderId="2" xfId="2" applyBorder="1" applyAlignment="1">
      <alignment horizontal="center" vertical="center" wrapText="1"/>
    </xf>
    <xf numFmtId="0" fontId="2" fillId="2" borderId="3" xfId="2" applyBorder="1" applyAlignment="1">
      <alignment horizontal="center" vertical="center" wrapText="1"/>
    </xf>
    <xf numFmtId="0" fontId="2" fillId="2" borderId="5" xfId="2" applyBorder="1" applyAlignment="1">
      <alignment horizontal="center" vertical="center" wrapText="1"/>
    </xf>
    <xf numFmtId="0" fontId="3" fillId="3" borderId="2" xfId="3" applyBorder="1" applyAlignment="1">
      <alignment horizontal="center" vertical="center" wrapText="1"/>
    </xf>
    <xf numFmtId="0" fontId="3" fillId="3" borderId="3" xfId="3" applyBorder="1" applyAlignment="1">
      <alignment horizontal="center" vertical="center" wrapText="1"/>
    </xf>
    <xf numFmtId="0" fontId="3" fillId="3" borderId="4" xfId="3" applyBorder="1" applyAlignment="1">
      <alignment horizontal="center" vertical="center" wrapText="1"/>
    </xf>
    <xf numFmtId="165" fontId="0" fillId="0" borderId="17" xfId="0" applyNumberFormat="1" applyBorder="1"/>
    <xf numFmtId="0" fontId="4" fillId="5" borderId="2" xfId="4" applyBorder="1" applyAlignment="1">
      <alignment horizontal="center" vertical="center" wrapText="1"/>
    </xf>
    <xf numFmtId="0" fontId="3" fillId="13" borderId="3" xfId="3" applyFill="1" applyBorder="1" applyAlignment="1">
      <alignment horizontal="center" vertical="center" wrapText="1"/>
    </xf>
    <xf numFmtId="0" fontId="3" fillId="14" borderId="3" xfId="3" applyFill="1" applyBorder="1" applyAlignment="1">
      <alignment horizontal="center" vertical="center" wrapText="1"/>
    </xf>
    <xf numFmtId="0" fontId="3" fillId="14" borderId="5" xfId="3" applyFill="1" applyBorder="1" applyAlignment="1">
      <alignment horizontal="center" vertical="center" wrapText="1"/>
    </xf>
    <xf numFmtId="165" fontId="0" fillId="0" borderId="28" xfId="0" applyNumberFormat="1" applyBorder="1"/>
    <xf numFmtId="165" fontId="0" fillId="0" borderId="29" xfId="0" applyNumberFormat="1" applyBorder="1"/>
    <xf numFmtId="0" fontId="8" fillId="0" borderId="0" xfId="0" applyFont="1" applyFill="1" applyBorder="1" applyAlignment="1"/>
    <xf numFmtId="2" fontId="0" fillId="0" borderId="6" xfId="0" applyNumberFormat="1" applyBorder="1"/>
    <xf numFmtId="2" fontId="0" fillId="0" borderId="34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24" xfId="0" applyNumberFormat="1" applyBorder="1"/>
    <xf numFmtId="2" fontId="0" fillId="0" borderId="25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35" xfId="0" applyNumberFormat="1" applyBorder="1"/>
    <xf numFmtId="165" fontId="0" fillId="0" borderId="36" xfId="0" applyNumberFormat="1" applyBorder="1"/>
    <xf numFmtId="165" fontId="0" fillId="0" borderId="20" xfId="0" applyNumberFormat="1" applyBorder="1"/>
    <xf numFmtId="165" fontId="0" fillId="0" borderId="37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0" xfId="0" applyAlignment="1">
      <alignment horizontal="right"/>
    </xf>
    <xf numFmtId="165" fontId="0" fillId="8" borderId="33" xfId="0" applyNumberFormat="1" applyFill="1" applyBorder="1" applyAlignment="1">
      <alignment horizontal="center" vertical="center" wrapText="1"/>
    </xf>
    <xf numFmtId="165" fontId="0" fillId="0" borderId="34" xfId="0" applyNumberFormat="1" applyBorder="1"/>
    <xf numFmtId="165" fontId="0" fillId="0" borderId="13" xfId="0" applyNumberFormat="1" applyBorder="1"/>
    <xf numFmtId="165" fontId="0" fillId="0" borderId="16" xfId="0" applyNumberFormat="1" applyBorder="1"/>
    <xf numFmtId="165" fontId="0" fillId="0" borderId="38" xfId="0" applyNumberFormat="1" applyBorder="1"/>
    <xf numFmtId="165" fontId="0" fillId="10" borderId="2" xfId="0" applyNumberFormat="1" applyFill="1" applyBorder="1" applyAlignment="1">
      <alignment horizontal="center" vertical="center" wrapText="1"/>
    </xf>
    <xf numFmtId="165" fontId="0" fillId="10" borderId="3" xfId="0" applyNumberFormat="1" applyFill="1" applyBorder="1" applyAlignment="1">
      <alignment horizontal="center" vertical="center" wrapText="1"/>
    </xf>
    <xf numFmtId="165" fontId="0" fillId="10" borderId="5" xfId="0" applyNumberFormat="1" applyFill="1" applyBorder="1" applyAlignment="1">
      <alignment horizontal="center" vertical="center" wrapText="1"/>
    </xf>
    <xf numFmtId="0" fontId="0" fillId="0" borderId="0" xfId="0" applyFill="1"/>
    <xf numFmtId="0" fontId="2" fillId="2" borderId="0" xfId="2" applyBorder="1" applyAlignment="1"/>
    <xf numFmtId="0" fontId="10" fillId="0" borderId="0" xfId="0" applyFont="1" applyFill="1" applyBorder="1" applyAlignment="1"/>
    <xf numFmtId="0" fontId="10" fillId="0" borderId="31" xfId="0" applyFont="1" applyFill="1" applyBorder="1" applyAlignment="1"/>
    <xf numFmtId="165" fontId="0" fillId="8" borderId="39" xfId="0" applyNumberFormat="1" applyFill="1" applyBorder="1" applyAlignment="1">
      <alignment horizontal="center" vertical="center" wrapText="1"/>
    </xf>
    <xf numFmtId="165" fontId="0" fillId="0" borderId="19" xfId="0" applyNumberFormat="1" applyBorder="1"/>
    <xf numFmtId="165" fontId="0" fillId="9" borderId="2" xfId="0" applyNumberFormat="1" applyFill="1" applyBorder="1" applyAlignment="1">
      <alignment horizontal="center" vertical="center" wrapText="1"/>
    </xf>
    <xf numFmtId="165" fontId="0" fillId="9" borderId="3" xfId="0" applyNumberFormat="1" applyFill="1" applyBorder="1" applyAlignment="1">
      <alignment horizontal="center" vertical="center" wrapText="1"/>
    </xf>
    <xf numFmtId="165" fontId="0" fillId="9" borderId="5" xfId="0" applyNumberFormat="1" applyFill="1" applyBorder="1" applyAlignment="1">
      <alignment horizontal="center" vertical="center" wrapText="1"/>
    </xf>
    <xf numFmtId="0" fontId="2" fillId="8" borderId="0" xfId="2" applyFill="1"/>
    <xf numFmtId="0" fontId="9" fillId="8" borderId="0" xfId="2" applyFont="1" applyFill="1"/>
    <xf numFmtId="0" fontId="0" fillId="8" borderId="0" xfId="0" applyFill="1" applyBorder="1" applyAlignment="1">
      <alignment horizontal="center" vertical="center"/>
    </xf>
    <xf numFmtId="165" fontId="0" fillId="8" borderId="0" xfId="0" applyNumberFormat="1" applyFill="1" applyBorder="1" applyAlignment="1">
      <alignment horizontal="center" vertical="center" wrapText="1"/>
    </xf>
    <xf numFmtId="0" fontId="2" fillId="2" borderId="0" xfId="2" applyBorder="1" applyAlignment="1">
      <alignment horizontal="center" vertical="center"/>
    </xf>
    <xf numFmtId="165" fontId="0" fillId="10" borderId="0" xfId="0" applyNumberFormat="1" applyFill="1" applyBorder="1" applyAlignment="1">
      <alignment horizontal="center" vertical="center" wrapText="1"/>
    </xf>
    <xf numFmtId="0" fontId="4" fillId="5" borderId="0" xfId="4" applyBorder="1" applyAlignment="1">
      <alignment horizontal="center" vertical="center"/>
    </xf>
    <xf numFmtId="0" fontId="3" fillId="13" borderId="0" xfId="3" applyFill="1" applyBorder="1" applyAlignment="1">
      <alignment horizontal="center" vertical="center" wrapText="1"/>
    </xf>
    <xf numFmtId="0" fontId="3" fillId="14" borderId="0" xfId="3" applyFill="1" applyBorder="1" applyAlignment="1">
      <alignment horizontal="center" vertical="center" wrapText="1"/>
    </xf>
    <xf numFmtId="0" fontId="8" fillId="0" borderId="31" xfId="0" applyFont="1" applyFill="1" applyBorder="1" applyAlignment="1"/>
    <xf numFmtId="2" fontId="0" fillId="0" borderId="16" xfId="0" applyNumberFormat="1" applyBorder="1"/>
    <xf numFmtId="2" fontId="0" fillId="0" borderId="17" xfId="0" applyNumberFormat="1" applyBorder="1"/>
    <xf numFmtId="2" fontId="0" fillId="0" borderId="38" xfId="0" applyNumberFormat="1" applyBorder="1"/>
    <xf numFmtId="0" fontId="0" fillId="15" borderId="2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0" borderId="28" xfId="0" applyNumberFormat="1" applyBorder="1"/>
    <xf numFmtId="0" fontId="0" fillId="0" borderId="29" xfId="0" applyNumberFormat="1" applyBorder="1"/>
    <xf numFmtId="0" fontId="9" fillId="16" borderId="0" xfId="2" applyFont="1" applyFill="1"/>
    <xf numFmtId="0" fontId="2" fillId="16" borderId="0" xfId="2" applyFill="1"/>
    <xf numFmtId="0" fontId="0" fillId="16" borderId="0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 wrapText="1"/>
    </xf>
    <xf numFmtId="0" fontId="3" fillId="3" borderId="0" xfId="3" applyBorder="1" applyAlignment="1">
      <alignment horizontal="center" vertical="center"/>
    </xf>
    <xf numFmtId="0" fontId="7" fillId="12" borderId="0" xfId="6" applyBorder="1" applyAlignment="1">
      <alignment horizontal="center" vertical="center" wrapText="1"/>
    </xf>
    <xf numFmtId="0" fontId="4" fillId="5" borderId="0" xfId="4" applyBorder="1" applyAlignment="1">
      <alignment horizontal="center" vertical="center" wrapText="1"/>
    </xf>
    <xf numFmtId="0" fontId="0" fillId="0" borderId="0" xfId="0"/>
    <xf numFmtId="0" fontId="0" fillId="17" borderId="3" xfId="8" applyFont="1" applyBorder="1" applyAlignment="1">
      <alignment horizontal="center" vertical="center" wrapText="1"/>
    </xf>
    <xf numFmtId="0" fontId="0" fillId="18" borderId="6" xfId="0" applyFill="1" applyBorder="1"/>
    <xf numFmtId="165" fontId="0" fillId="18" borderId="6" xfId="0" applyNumberFormat="1" applyFill="1" applyBorder="1"/>
    <xf numFmtId="9" fontId="0" fillId="0" borderId="6" xfId="1" applyFont="1" applyFill="1" applyBorder="1"/>
    <xf numFmtId="165" fontId="0" fillId="0" borderId="6" xfId="0" applyNumberFormat="1" applyFill="1" applyBorder="1"/>
    <xf numFmtId="10" fontId="0" fillId="0" borderId="6" xfId="1" applyNumberFormat="1" applyFont="1" applyFill="1" applyBorder="1" applyAlignment="1">
      <alignment horizontal="right"/>
    </xf>
    <xf numFmtId="165" fontId="0" fillId="0" borderId="6" xfId="0" applyNumberFormat="1" applyFill="1" applyBorder="1" applyAlignment="1">
      <alignment horizontal="right"/>
    </xf>
    <xf numFmtId="0" fontId="0" fillId="18" borderId="10" xfId="0" applyFill="1" applyBorder="1"/>
    <xf numFmtId="0" fontId="0" fillId="0" borderId="10" xfId="0" applyFill="1" applyBorder="1"/>
    <xf numFmtId="0" fontId="0" fillId="0" borderId="11" xfId="0" applyFill="1" applyBorder="1"/>
    <xf numFmtId="9" fontId="0" fillId="0" borderId="12" xfId="1" applyFont="1" applyFill="1" applyBorder="1"/>
    <xf numFmtId="165" fontId="0" fillId="0" borderId="12" xfId="0" applyNumberFormat="1" applyFill="1" applyBorder="1"/>
    <xf numFmtId="10" fontId="0" fillId="0" borderId="12" xfId="1" applyNumberFormat="1" applyFont="1" applyFill="1" applyBorder="1" applyAlignment="1">
      <alignment horizontal="right"/>
    </xf>
    <xf numFmtId="165" fontId="0" fillId="0" borderId="12" xfId="0" applyNumberFormat="1" applyFill="1" applyBorder="1" applyAlignment="1">
      <alignment horizontal="right"/>
    </xf>
    <xf numFmtId="0" fontId="0" fillId="18" borderId="16" xfId="0" applyFill="1" applyBorder="1"/>
    <xf numFmtId="0" fontId="0" fillId="18" borderId="17" xfId="0" applyFill="1" applyBorder="1"/>
    <xf numFmtId="165" fontId="0" fillId="18" borderId="17" xfId="0" applyNumberFormat="1" applyFill="1" applyBorder="1"/>
    <xf numFmtId="0" fontId="0" fillId="4" borderId="2" xfId="0" applyFill="1" applyBorder="1" applyAlignment="1">
      <alignment horizontal="center" vertical="center" wrapText="1"/>
    </xf>
    <xf numFmtId="0" fontId="0" fillId="17" borderId="3" xfId="8" applyFont="1" applyBorder="1" applyAlignment="1">
      <alignment horizontal="center" vertical="center"/>
    </xf>
    <xf numFmtId="165" fontId="0" fillId="17" borderId="3" xfId="8" applyNumberFormat="1" applyFont="1" applyBorder="1" applyAlignment="1">
      <alignment horizontal="center" vertical="center" wrapText="1"/>
    </xf>
    <xf numFmtId="165" fontId="0" fillId="17" borderId="3" xfId="8" applyNumberFormat="1" applyFont="1" applyBorder="1" applyAlignment="1">
      <alignment horizontal="center" vertical="center"/>
    </xf>
    <xf numFmtId="165" fontId="0" fillId="17" borderId="5" xfId="8" applyNumberFormat="1" applyFont="1" applyBorder="1" applyAlignment="1">
      <alignment horizontal="center" vertical="center"/>
    </xf>
    <xf numFmtId="0" fontId="0" fillId="18" borderId="34" xfId="0" applyFill="1" applyBorder="1"/>
    <xf numFmtId="165" fontId="0" fillId="18" borderId="12" xfId="0" applyNumberFormat="1" applyFill="1" applyBorder="1"/>
    <xf numFmtId="0" fontId="0" fillId="18" borderId="12" xfId="0" applyFill="1" applyBorder="1"/>
    <xf numFmtId="0" fontId="0" fillId="18" borderId="13" xfId="0" applyFill="1" applyBorder="1"/>
    <xf numFmtId="0" fontId="0" fillId="18" borderId="38" xfId="0" applyFill="1" applyBorder="1"/>
    <xf numFmtId="0" fontId="0" fillId="19" borderId="45" xfId="0" applyFill="1" applyBorder="1"/>
    <xf numFmtId="165" fontId="0" fillId="19" borderId="47" xfId="0" applyNumberFormat="1" applyFill="1" applyBorder="1"/>
    <xf numFmtId="0" fontId="0" fillId="19" borderId="46" xfId="0" applyFill="1" applyBorder="1"/>
    <xf numFmtId="166" fontId="0" fillId="0" borderId="0" xfId="1" applyNumberFormat="1" applyFont="1"/>
    <xf numFmtId="0" fontId="4" fillId="5" borderId="0" xfId="4" applyAlignment="1">
      <alignment vertical="center"/>
    </xf>
    <xf numFmtId="0" fontId="0" fillId="0" borderId="48" xfId="0" applyBorder="1"/>
    <xf numFmtId="0" fontId="2" fillId="2" borderId="0" xfId="2" applyAlignment="1">
      <alignment vertical="center"/>
    </xf>
    <xf numFmtId="0" fontId="0" fillId="8" borderId="0" xfId="0" applyFill="1" applyAlignment="1">
      <alignment vertical="center"/>
    </xf>
    <xf numFmtId="0" fontId="9" fillId="16" borderId="0" xfId="3" applyFont="1" applyFill="1" applyBorder="1" applyAlignment="1">
      <alignment vertical="center"/>
    </xf>
    <xf numFmtId="0" fontId="3" fillId="3" borderId="0" xfId="3" applyBorder="1" applyAlignment="1">
      <alignment vertical="center"/>
    </xf>
    <xf numFmtId="0" fontId="0" fillId="0" borderId="0" xfId="0" applyFill="1" applyAlignment="1">
      <alignment horizontal="center" vertical="top"/>
    </xf>
    <xf numFmtId="49" fontId="0" fillId="0" borderId="0" xfId="0" applyNumberFormat="1" applyFill="1"/>
    <xf numFmtId="0" fontId="0" fillId="0" borderId="0" xfId="0" applyAlignment="1">
      <alignment horizontal="center" vertical="center"/>
    </xf>
    <xf numFmtId="0" fontId="0" fillId="21" borderId="6" xfId="0" applyFill="1" applyBorder="1"/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34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" fillId="20" borderId="2" xfId="9" applyBorder="1" applyAlignment="1">
      <alignment horizontal="center" vertical="center" wrapText="1"/>
    </xf>
    <xf numFmtId="0" fontId="0" fillId="20" borderId="3" xfId="9" applyFont="1" applyBorder="1" applyAlignment="1">
      <alignment horizontal="center" vertical="center" wrapText="1"/>
    </xf>
    <xf numFmtId="0" fontId="0" fillId="20" borderId="5" xfId="9" applyFont="1" applyBorder="1" applyAlignment="1">
      <alignment horizontal="center" vertical="center" wrapText="1"/>
    </xf>
    <xf numFmtId="0" fontId="0" fillId="21" borderId="16" xfId="0" applyFill="1" applyBorder="1" applyAlignment="1">
      <alignment horizontal="center"/>
    </xf>
    <xf numFmtId="0" fontId="0" fillId="21" borderId="17" xfId="0" applyFill="1" applyBorder="1" applyAlignment="1">
      <alignment horizontal="center"/>
    </xf>
    <xf numFmtId="0" fontId="0" fillId="21" borderId="17" xfId="0" applyFill="1" applyBorder="1"/>
    <xf numFmtId="0" fontId="0" fillId="21" borderId="38" xfId="0" applyFill="1" applyBorder="1"/>
    <xf numFmtId="0" fontId="0" fillId="21" borderId="10" xfId="0" applyFill="1" applyBorder="1" applyAlignment="1">
      <alignment horizontal="center"/>
    </xf>
    <xf numFmtId="0" fontId="0" fillId="21" borderId="6" xfId="0" applyFill="1" applyBorder="1" applyAlignment="1">
      <alignment horizontal="center" vertical="center"/>
    </xf>
    <xf numFmtId="0" fontId="0" fillId="21" borderId="34" xfId="0" applyFill="1" applyBorder="1"/>
    <xf numFmtId="0" fontId="0" fillId="21" borderId="6" xfId="0" applyFill="1" applyBorder="1" applyAlignment="1">
      <alignment horizontal="center"/>
    </xf>
    <xf numFmtId="2" fontId="0" fillId="0" borderId="24" xfId="1" applyNumberFormat="1" applyFont="1" applyBorder="1"/>
    <xf numFmtId="10" fontId="0" fillId="0" borderId="31" xfId="1" applyNumberFormat="1" applyFont="1" applyBorder="1"/>
    <xf numFmtId="165" fontId="0" fillId="0" borderId="22" xfId="0" applyNumberFormat="1" applyBorder="1"/>
    <xf numFmtId="0" fontId="0" fillId="0" borderId="31" xfId="0" applyBorder="1"/>
    <xf numFmtId="0" fontId="13" fillId="0" borderId="0" xfId="0" applyFont="1" applyAlignment="1">
      <alignment horizontal="left"/>
    </xf>
    <xf numFmtId="0" fontId="12" fillId="0" borderId="0" xfId="0" applyFont="1"/>
    <xf numFmtId="0" fontId="2" fillId="2" borderId="30" xfId="2" applyBorder="1" applyAlignment="1">
      <alignment horizontal="center"/>
    </xf>
    <xf numFmtId="0" fontId="11" fillId="6" borderId="42" xfId="7" applyBorder="1" applyAlignment="1">
      <alignment horizontal="center"/>
    </xf>
    <xf numFmtId="0" fontId="11" fillId="6" borderId="43" xfId="7" applyBorder="1" applyAlignment="1">
      <alignment horizontal="center"/>
    </xf>
    <xf numFmtId="0" fontId="11" fillId="6" borderId="44" xfId="7" applyBorder="1" applyAlignment="1">
      <alignment horizontal="center"/>
    </xf>
    <xf numFmtId="0" fontId="11" fillId="6" borderId="40" xfId="7" applyAlignment="1">
      <alignment horizontal="center"/>
    </xf>
    <xf numFmtId="0" fontId="3" fillId="3" borderId="1" xfId="3" applyAlignment="1">
      <alignment horizontal="left"/>
    </xf>
    <xf numFmtId="0" fontId="4" fillId="5" borderId="0" xfId="4" applyAlignment="1">
      <alignment horizontal="left"/>
    </xf>
  </cellXfs>
  <cellStyles count="10">
    <cellStyle name="20 % - Akzent5" xfId="9" builtinId="46"/>
    <cellStyle name="Ausgabe" xfId="7" builtinId="21"/>
    <cellStyle name="Berechnung" xfId="5" builtinId="22"/>
    <cellStyle name="Eingabe" xfId="3" builtinId="20"/>
    <cellStyle name="Gut" xfId="4" builtinId="26"/>
    <cellStyle name="Neutral" xfId="2" builtinId="28"/>
    <cellStyle name="Notiz" xfId="8" builtinId="10"/>
    <cellStyle name="Prozent" xfId="1" builtinId="5"/>
    <cellStyle name="Schlecht" xfId="6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J82"/>
  <sheetViews>
    <sheetView tabSelected="1" workbookViewId="0">
      <pane xSplit="14" ySplit="3" topLeftCell="O4" activePane="bottomRight" state="frozen"/>
      <selection pane="topRight" activeCell="O1" sqref="O1"/>
      <selection pane="bottomLeft" activeCell="A7" sqref="A7"/>
      <selection pane="bottomRight"/>
    </sheetView>
  </sheetViews>
  <sheetFormatPr baseColWidth="10" defaultRowHeight="15" x14ac:dyDescent="0.25"/>
  <cols>
    <col min="2" max="3" width="11.42578125" style="22"/>
    <col min="4" max="14" width="0" hidden="1" customWidth="1"/>
    <col min="15" max="15" width="11.42578125" style="22"/>
    <col min="16" max="16" width="12.5703125" style="22" customWidth="1"/>
    <col min="17" max="17" width="13.42578125" style="21" customWidth="1"/>
    <col min="18" max="18" width="12.28515625" customWidth="1"/>
    <col min="19" max="19" width="12.28515625" hidden="1" customWidth="1"/>
    <col min="20" max="20" width="13" customWidth="1"/>
    <col min="21" max="21" width="13.42578125" customWidth="1"/>
    <col min="23" max="23" width="0" hidden="1" customWidth="1"/>
    <col min="24" max="24" width="13.42578125" customWidth="1"/>
    <col min="25" max="30" width="14" customWidth="1"/>
    <col min="32" max="32" width="12.7109375" customWidth="1"/>
    <col min="33" max="33" width="12.7109375" hidden="1" customWidth="1"/>
    <col min="34" max="35" width="12.7109375" customWidth="1"/>
    <col min="36" max="36" width="12.7109375" hidden="1" customWidth="1"/>
    <col min="37" max="38" width="12.7109375" customWidth="1"/>
    <col min="39" max="39" width="12.28515625" customWidth="1"/>
    <col min="40" max="40" width="12.28515625" hidden="1" customWidth="1"/>
    <col min="41" max="42" width="12.28515625" customWidth="1"/>
    <col min="43" max="43" width="12.28515625" hidden="1" customWidth="1"/>
    <col min="44" max="45" width="12.28515625" customWidth="1"/>
    <col min="46" max="53" width="12.42578125" customWidth="1"/>
    <col min="54" max="54" width="12.28515625" customWidth="1"/>
    <col min="55" max="55" width="12.5703125" customWidth="1"/>
    <col min="56" max="56" width="13.140625" customWidth="1"/>
    <col min="57" max="57" width="13.42578125" customWidth="1"/>
    <col min="62" max="62" width="13" customWidth="1"/>
    <col min="63" max="64" width="12.5703125" customWidth="1"/>
    <col min="65" max="66" width="13.28515625" customWidth="1"/>
    <col min="68" max="68" width="13" style="153" customWidth="1"/>
    <col min="69" max="69" width="13.5703125" style="153" customWidth="1"/>
    <col min="70" max="70" width="13.7109375" style="153" customWidth="1"/>
    <col min="71" max="71" width="14.140625" style="153" customWidth="1"/>
    <col min="72" max="72" width="12.7109375" customWidth="1"/>
    <col min="73" max="73" width="11.7109375" bestFit="1" customWidth="1"/>
    <col min="74" max="74" width="80.42578125" bestFit="1" customWidth="1"/>
    <col min="76" max="76" width="11.7109375" bestFit="1" customWidth="1"/>
    <col min="77" max="77" width="64.140625" bestFit="1" customWidth="1"/>
    <col min="78" max="78" width="11.7109375" bestFit="1" customWidth="1"/>
    <col min="80" max="80" width="63.7109375" bestFit="1" customWidth="1"/>
    <col min="81" max="82" width="11.42578125" style="65"/>
    <col min="83" max="83" width="62.7109375" style="65" bestFit="1" customWidth="1"/>
    <col min="84" max="85" width="11.42578125" style="65"/>
    <col min="86" max="86" width="80.42578125" style="65" bestFit="1" customWidth="1"/>
    <col min="87" max="88" width="11.42578125" style="65"/>
    <col min="89" max="89" width="31.85546875" style="65" bestFit="1" customWidth="1"/>
    <col min="92" max="92" width="62.85546875" bestFit="1" customWidth="1"/>
    <col min="95" max="95" width="31.85546875" bestFit="1" customWidth="1"/>
    <col min="97" max="97" width="15.140625" style="22" customWidth="1"/>
    <col min="98" max="98" width="15.140625" style="193" customWidth="1"/>
    <col min="99" max="99" width="105.5703125" bestFit="1" customWidth="1"/>
    <col min="100" max="100" width="45.42578125" bestFit="1" customWidth="1"/>
  </cols>
  <sheetData>
    <row r="1" spans="2:114" ht="21" x14ac:dyDescent="0.35">
      <c r="B1" s="216" t="s">
        <v>188</v>
      </c>
      <c r="S1" s="62"/>
      <c r="W1" s="62"/>
      <c r="AF1" s="117"/>
      <c r="AG1" s="117"/>
      <c r="AH1" s="117"/>
      <c r="AI1" s="117"/>
      <c r="AJ1" s="117"/>
      <c r="AK1" s="117"/>
      <c r="AL1" s="117"/>
    </row>
    <row r="2" spans="2:114" ht="15.75" thickBot="1" x14ac:dyDescent="0.3">
      <c r="C2" s="33"/>
      <c r="R2" s="219" t="s">
        <v>123</v>
      </c>
      <c r="S2" s="220"/>
      <c r="T2" s="220"/>
      <c r="U2" s="220"/>
      <c r="V2" s="220"/>
      <c r="W2" s="220"/>
      <c r="X2" s="220"/>
      <c r="Y2" s="221"/>
      <c r="Z2" s="222" t="s">
        <v>124</v>
      </c>
      <c r="AA2" s="222"/>
      <c r="AB2" s="222"/>
      <c r="AC2" s="222"/>
      <c r="AD2" s="222"/>
      <c r="AF2" s="222" t="s">
        <v>125</v>
      </c>
      <c r="AG2" s="222"/>
      <c r="AH2" s="222"/>
      <c r="AI2" s="222"/>
      <c r="AJ2" s="222"/>
      <c r="AK2" s="222"/>
      <c r="AL2" s="222"/>
      <c r="AM2" s="219" t="s">
        <v>126</v>
      </c>
      <c r="AN2" s="220"/>
      <c r="AO2" s="220"/>
      <c r="AP2" s="220"/>
      <c r="AQ2" s="220"/>
      <c r="AR2" s="220"/>
      <c r="AS2" s="221"/>
      <c r="AT2" s="222" t="s">
        <v>127</v>
      </c>
      <c r="AU2" s="222"/>
      <c r="AV2" s="222"/>
      <c r="AW2" s="222"/>
      <c r="AX2" s="222"/>
      <c r="AY2" s="222"/>
      <c r="AZ2" s="222"/>
      <c r="BB2" s="219" t="s">
        <v>128</v>
      </c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1"/>
      <c r="BO2" s="217" t="s">
        <v>187</v>
      </c>
    </row>
    <row r="3" spans="2:114" ht="105.75" thickBot="1" x14ac:dyDescent="0.3">
      <c r="B3" s="29" t="s">
        <v>0</v>
      </c>
      <c r="C3" s="34" t="s">
        <v>17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39" t="s">
        <v>14</v>
      </c>
      <c r="R3" s="80" t="s">
        <v>18</v>
      </c>
      <c r="S3" s="80" t="s">
        <v>70</v>
      </c>
      <c r="T3" s="81" t="s">
        <v>40</v>
      </c>
      <c r="U3" s="82" t="s">
        <v>41</v>
      </c>
      <c r="V3" s="83" t="s">
        <v>19</v>
      </c>
      <c r="W3" s="83" t="s">
        <v>69</v>
      </c>
      <c r="X3" s="84" t="s">
        <v>42</v>
      </c>
      <c r="Y3" s="85" t="s">
        <v>60</v>
      </c>
      <c r="Z3" s="87" t="s">
        <v>80</v>
      </c>
      <c r="AA3" s="88" t="s">
        <v>76</v>
      </c>
      <c r="AB3" s="88" t="s">
        <v>77</v>
      </c>
      <c r="AC3" s="89" t="s">
        <v>78</v>
      </c>
      <c r="AD3" s="90" t="s">
        <v>79</v>
      </c>
      <c r="AF3" s="114" t="s">
        <v>61</v>
      </c>
      <c r="AG3" s="115" t="s">
        <v>64</v>
      </c>
      <c r="AH3" s="115" t="s">
        <v>97</v>
      </c>
      <c r="AI3" s="115" t="s">
        <v>98</v>
      </c>
      <c r="AJ3" s="115" t="s">
        <v>65</v>
      </c>
      <c r="AK3" s="115" t="s">
        <v>99</v>
      </c>
      <c r="AL3" s="116" t="s">
        <v>100</v>
      </c>
      <c r="AM3" s="109" t="s">
        <v>62</v>
      </c>
      <c r="AN3" s="79" t="s">
        <v>119</v>
      </c>
      <c r="AO3" s="79" t="s">
        <v>106</v>
      </c>
      <c r="AP3" s="79" t="s">
        <v>107</v>
      </c>
      <c r="AQ3" s="79" t="s">
        <v>120</v>
      </c>
      <c r="AR3" s="79" t="s">
        <v>108</v>
      </c>
      <c r="AS3" s="121" t="s">
        <v>109</v>
      </c>
      <c r="AT3" s="123" t="s">
        <v>63</v>
      </c>
      <c r="AU3" s="124" t="s">
        <v>67</v>
      </c>
      <c r="AV3" s="124" t="s">
        <v>110</v>
      </c>
      <c r="AW3" s="124" t="s">
        <v>111</v>
      </c>
      <c r="AX3" s="124" t="s">
        <v>66</v>
      </c>
      <c r="AY3" s="124" t="s">
        <v>112</v>
      </c>
      <c r="AZ3" s="125" t="s">
        <v>113</v>
      </c>
      <c r="BB3" s="139" t="s">
        <v>85</v>
      </c>
      <c r="BC3" s="140" t="s">
        <v>86</v>
      </c>
      <c r="BD3" s="141" t="s">
        <v>87</v>
      </c>
      <c r="BE3" s="141" t="s">
        <v>88</v>
      </c>
      <c r="BF3" s="140" t="s">
        <v>89</v>
      </c>
      <c r="BG3" s="140" t="s">
        <v>90</v>
      </c>
      <c r="BH3" s="141" t="s">
        <v>91</v>
      </c>
      <c r="BI3" s="141" t="s">
        <v>92</v>
      </c>
      <c r="BJ3" s="142" t="s">
        <v>93</v>
      </c>
      <c r="BK3" s="142" t="s">
        <v>94</v>
      </c>
      <c r="BL3" s="142" t="s">
        <v>95</v>
      </c>
      <c r="BM3" s="143" t="s">
        <v>96</v>
      </c>
      <c r="BO3" s="171" t="s">
        <v>12</v>
      </c>
      <c r="BP3" s="2" t="s">
        <v>136</v>
      </c>
      <c r="BQ3" s="2" t="s">
        <v>134</v>
      </c>
      <c r="BR3" s="2" t="s">
        <v>185</v>
      </c>
      <c r="BS3" s="2" t="s">
        <v>135</v>
      </c>
      <c r="BT3" s="154" t="s">
        <v>129</v>
      </c>
      <c r="BU3" s="154" t="s">
        <v>130</v>
      </c>
      <c r="BV3" s="172" t="s">
        <v>133</v>
      </c>
      <c r="BW3" s="154" t="s">
        <v>129</v>
      </c>
      <c r="BX3" s="154" t="s">
        <v>130</v>
      </c>
      <c r="BY3" s="172" t="s">
        <v>133</v>
      </c>
      <c r="BZ3" s="154" t="s">
        <v>129</v>
      </c>
      <c r="CA3" s="154" t="s">
        <v>130</v>
      </c>
      <c r="CB3" s="172" t="s">
        <v>133</v>
      </c>
      <c r="CC3" s="173" t="s">
        <v>129</v>
      </c>
      <c r="CD3" s="173" t="s">
        <v>130</v>
      </c>
      <c r="CE3" s="174" t="s">
        <v>133</v>
      </c>
      <c r="CF3" s="173" t="s">
        <v>129</v>
      </c>
      <c r="CG3" s="173" t="s">
        <v>130</v>
      </c>
      <c r="CH3" s="174" t="s">
        <v>133</v>
      </c>
      <c r="CI3" s="173" t="s">
        <v>129</v>
      </c>
      <c r="CJ3" s="173" t="s">
        <v>130</v>
      </c>
      <c r="CK3" s="174" t="s">
        <v>133</v>
      </c>
      <c r="CL3" s="173" t="s">
        <v>129</v>
      </c>
      <c r="CM3" s="173" t="s">
        <v>130</v>
      </c>
      <c r="CN3" s="174" t="s">
        <v>133</v>
      </c>
      <c r="CO3" s="173" t="s">
        <v>129</v>
      </c>
      <c r="CP3" s="173" t="s">
        <v>130</v>
      </c>
      <c r="CQ3" s="175" t="s">
        <v>133</v>
      </c>
      <c r="CS3" s="201" t="s">
        <v>160</v>
      </c>
      <c r="CT3" s="202" t="s">
        <v>179</v>
      </c>
      <c r="CU3" s="202" t="s">
        <v>171</v>
      </c>
      <c r="CV3" s="203" t="s">
        <v>170</v>
      </c>
      <c r="CX3" s="153"/>
    </row>
    <row r="4" spans="2:114" x14ac:dyDescent="0.25">
      <c r="B4" s="17">
        <v>1</v>
      </c>
      <c r="C4" s="18" t="s">
        <v>15</v>
      </c>
      <c r="D4" s="19"/>
      <c r="E4" s="19"/>
      <c r="F4" s="19"/>
      <c r="G4" s="19"/>
      <c r="H4" s="20"/>
      <c r="I4" s="20"/>
      <c r="J4" s="20"/>
      <c r="K4" s="20"/>
      <c r="L4" s="20"/>
      <c r="M4" s="20"/>
      <c r="N4" s="20"/>
      <c r="O4" s="26">
        <f>SUM(D4:N4)</f>
        <v>0</v>
      </c>
      <c r="P4" s="23">
        <v>4.0555555555555554</v>
      </c>
      <c r="Q4" s="40">
        <v>0.81111111111111112</v>
      </c>
      <c r="R4" s="20">
        <f t="shared" ref="R4:R30" si="0">IF(C4="S",IF(O4,1,0),0)</f>
        <v>0</v>
      </c>
      <c r="S4" s="20">
        <v>0</v>
      </c>
      <c r="T4" s="20" t="str">
        <f>IF(R4=1,P4,"")</f>
        <v/>
      </c>
      <c r="U4" s="20">
        <f>IF(R4=0,IF(C4="S",P4,""),"")</f>
        <v>4.0555555555555554</v>
      </c>
      <c r="V4" s="20">
        <f t="shared" ref="V4:V30" si="1">IF(C4="M",IF(O4,1,0),0)</f>
        <v>0</v>
      </c>
      <c r="W4" s="20">
        <v>0</v>
      </c>
      <c r="X4" s="20" t="str">
        <f t="shared" ref="X4:X30" si="2">IF(V4=1,P4,"")</f>
        <v/>
      </c>
      <c r="Y4" s="54" t="str">
        <f t="shared" ref="Y4:Y30" si="3">IF(V4=0,IF(C4="M",P4,""),"")</f>
        <v/>
      </c>
      <c r="Z4" s="86">
        <v>2.6323495370370389E-2</v>
      </c>
      <c r="AA4" s="86" t="str">
        <f>IF(C4="S", IF(R4=1,Z4,""),"")</f>
        <v/>
      </c>
      <c r="AB4" s="86">
        <f>IF(C4="S", IF(R4=0,Z4,""),"")</f>
        <v>2.6323495370370389E-2</v>
      </c>
      <c r="AC4" s="86" t="str">
        <f>IF(C4="M", IF(V4=1,Z4,""),"")</f>
        <v/>
      </c>
      <c r="AD4" s="86" t="str">
        <f>IF(C4="M", IF(V4=0,Z4,""),"")</f>
        <v/>
      </c>
      <c r="AF4" s="112">
        <v>0</v>
      </c>
      <c r="AG4" s="86">
        <f t="shared" ref="AG4:AG30" si="4">IF(C4="S",AF4,"")</f>
        <v>0</v>
      </c>
      <c r="AH4" s="86" t="str">
        <f>IF(C4="S",IF(R4=1,AF4,""),"")</f>
        <v/>
      </c>
      <c r="AI4" s="86">
        <f>IF(C4="S",IF(R4=0,AF4,""),"")</f>
        <v>0</v>
      </c>
      <c r="AJ4" s="86" t="str">
        <f t="shared" ref="AJ4:AJ30" si="5">IF(C4="M",AF4,"")</f>
        <v/>
      </c>
      <c r="AK4" s="86" t="str">
        <f>IF(C4="M",IF(V4=1,AF4,""),"")</f>
        <v/>
      </c>
      <c r="AL4" s="122" t="str">
        <f>IF(C4="M",IF(V4=0,AF4,""),"")</f>
        <v/>
      </c>
      <c r="AM4" s="76">
        <v>0</v>
      </c>
      <c r="AN4" s="78">
        <f t="shared" ref="AN4:AN30" si="6">IF(C4="S",AM4,"")</f>
        <v>0</v>
      </c>
      <c r="AO4" s="78" t="str">
        <f>IF(C4="S",IF(R4=1,AM4,""),"")</f>
        <v/>
      </c>
      <c r="AP4" s="78">
        <f>IF(C4="S",IF(R4=0,AM4,""),"")</f>
        <v>0</v>
      </c>
      <c r="AQ4" s="78" t="str">
        <f t="shared" ref="AQ4:AQ30" si="7">IF(C4="M",AM4,"")</f>
        <v/>
      </c>
      <c r="AR4" s="78" t="str">
        <f>IF(C4="M",IF(V4=1,AM4,""),"")</f>
        <v/>
      </c>
      <c r="AS4" s="103" t="str">
        <f>IF(C4="M",IF(V4=0,AM4,""),"")</f>
        <v/>
      </c>
      <c r="AT4" s="112">
        <f>SUM(AF4:AM4)</f>
        <v>0</v>
      </c>
      <c r="AU4" s="86">
        <f t="shared" ref="AU4:AU30" si="8">IF(C4="S",AT4,"")</f>
        <v>0</v>
      </c>
      <c r="AV4" s="86" t="str">
        <f>IF(C4="S",IF(R4=1,AT4,""),"")</f>
        <v/>
      </c>
      <c r="AW4" s="86">
        <f>IF(C4="S",IF(R4=0,AT4,""),"")</f>
        <v>0</v>
      </c>
      <c r="AX4" s="86" t="str">
        <f t="shared" ref="AX4:AX30" si="9">IF(C4="M",AT4,"")</f>
        <v/>
      </c>
      <c r="AY4" s="86" t="str">
        <f>IF(C4="M",IF(V4=1,AT4,""),"")</f>
        <v/>
      </c>
      <c r="AZ4" s="113" t="str">
        <f>IF(C4="M",IF(V4=0,AT4,""),"")</f>
        <v/>
      </c>
      <c r="BB4" s="136" t="str">
        <f>IF(AF4&gt;$AG$33,IF(C4="S",P4,""),"")</f>
        <v/>
      </c>
      <c r="BC4" s="137">
        <f>IF(AF4&lt;$AG$33,IF(C4="S",P4,""),"")</f>
        <v>4.0555555555555554</v>
      </c>
      <c r="BD4" s="137" t="str">
        <f>IF(AM4&gt;$AN$33,IF(C4="S",P4,""),"")</f>
        <v/>
      </c>
      <c r="BE4" s="137">
        <f>IF(AM4&lt;$AN$33,IF(C4="S",P4,""),"")</f>
        <v>4.0555555555555554</v>
      </c>
      <c r="BF4" s="137" t="str">
        <f>IF(AF4&gt;$AJ$33,IF(C4="M",P4,""),"")</f>
        <v/>
      </c>
      <c r="BG4" s="137" t="str">
        <f>IF(AF4&lt;$AJ$33,IF(C4="M",P4,""),"")</f>
        <v/>
      </c>
      <c r="BH4" s="137" t="str">
        <f>IF(AM4&gt;$AQ$33,IF(C4="M",P4,""),"")</f>
        <v/>
      </c>
      <c r="BI4" s="137" t="str">
        <f>IF(AM4&lt;$AQ$33,IF(C4="M",P4,""),"")</f>
        <v/>
      </c>
      <c r="BJ4" s="137" t="str">
        <f>IF(AT4&gt;$AU$33,IF(C4="S",P4,""),"")</f>
        <v/>
      </c>
      <c r="BK4" s="137">
        <f>IF(AT4&lt;$AU$33,IF(C4="S",P4,""),"")</f>
        <v>4.0555555555555554</v>
      </c>
      <c r="BL4" s="137" t="str">
        <f>IF(AT4&gt;$AX$33,IF(C4="M",P4,""),"")</f>
        <v/>
      </c>
      <c r="BM4" s="138" t="str">
        <f>IF(AT4&lt;$AX$33,IF(C4="M",P4,""),"")</f>
        <v/>
      </c>
      <c r="BO4" s="168"/>
      <c r="BP4" s="169"/>
      <c r="BQ4" s="170"/>
      <c r="BR4" s="169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69"/>
      <c r="CM4" s="169"/>
      <c r="CN4" s="169"/>
      <c r="CO4" s="169"/>
      <c r="CP4" s="169"/>
      <c r="CQ4" s="180"/>
      <c r="CS4" s="204" t="s">
        <v>158</v>
      </c>
      <c r="CT4" s="205">
        <v>1</v>
      </c>
      <c r="CU4" s="206" t="s">
        <v>168</v>
      </c>
      <c r="CV4" s="207" t="s">
        <v>182</v>
      </c>
      <c r="CX4" s="153"/>
    </row>
    <row r="5" spans="2:114" x14ac:dyDescent="0.25">
      <c r="B5" s="10">
        <v>2</v>
      </c>
      <c r="C5" s="4" t="s">
        <v>16</v>
      </c>
      <c r="D5" s="7"/>
      <c r="E5" s="7"/>
      <c r="F5" s="7"/>
      <c r="G5" s="7"/>
      <c r="H5" s="6"/>
      <c r="I5" s="6"/>
      <c r="J5" s="6"/>
      <c r="K5" s="6"/>
      <c r="L5" s="6"/>
      <c r="M5" s="6"/>
      <c r="N5" s="6"/>
      <c r="O5" s="27">
        <f t="shared" ref="O5:O30" si="10">SUM(D5:N5)</f>
        <v>0</v>
      </c>
      <c r="P5" s="24">
        <v>3.051282051282052</v>
      </c>
      <c r="Q5" s="41">
        <v>0.61025641025641042</v>
      </c>
      <c r="R5" s="6">
        <f t="shared" si="0"/>
        <v>0</v>
      </c>
      <c r="S5" s="20">
        <v>0</v>
      </c>
      <c r="T5" s="20" t="str">
        <f t="shared" ref="T5:T30" si="11">IF(R5=1,P5,"")</f>
        <v/>
      </c>
      <c r="U5" s="20" t="str">
        <f t="shared" ref="U5:U30" si="12">IF(R5=0,IF(C5="S",P5,""),"")</f>
        <v/>
      </c>
      <c r="V5" s="6">
        <f t="shared" si="1"/>
        <v>0</v>
      </c>
      <c r="W5" s="20">
        <v>0</v>
      </c>
      <c r="X5" s="20" t="str">
        <f t="shared" si="2"/>
        <v/>
      </c>
      <c r="Y5" s="54">
        <f t="shared" si="3"/>
        <v>3.051282051282052</v>
      </c>
      <c r="Z5" s="66">
        <v>1.7976851851851848E-2</v>
      </c>
      <c r="AA5" s="66" t="str">
        <f t="shared" ref="AA5:AA30" si="13">IF(C5="S", IF(R5=1,Z5,""),"")</f>
        <v/>
      </c>
      <c r="AB5" s="66" t="str">
        <f t="shared" ref="AB5:AB30" si="14">IF(C5="S", IF(R5=0,Z5,""),"")</f>
        <v/>
      </c>
      <c r="AC5" s="66" t="str">
        <f t="shared" ref="AC5:AC30" si="15">IF(C5="M", IF(V5=1,Z5,""),"")</f>
        <v/>
      </c>
      <c r="AD5" s="66">
        <f t="shared" ref="AD5:AD30" si="16">IF(C5="M", IF(V5=0,Z5,""),"")</f>
        <v>1.7976851851851848E-2</v>
      </c>
      <c r="AF5" s="67">
        <v>1.284722222222215E-4</v>
      </c>
      <c r="AG5" s="66" t="str">
        <f t="shared" si="4"/>
        <v/>
      </c>
      <c r="AH5" s="66" t="str">
        <f t="shared" ref="AH5:AH30" si="17">IF(C5="S",IF(R5=1,AF5,""),"")</f>
        <v/>
      </c>
      <c r="AI5" s="66" t="str">
        <f t="shared" ref="AI5:AI30" si="18">IF(C5="S",IF(R5=0,AF5,""),"")</f>
        <v/>
      </c>
      <c r="AJ5" s="66">
        <f t="shared" si="5"/>
        <v>1.284722222222215E-4</v>
      </c>
      <c r="AK5" s="66" t="str">
        <f t="shared" ref="AK5:AK30" si="19">IF(C5="M",IF(V5=1,AF5,""),"")</f>
        <v/>
      </c>
      <c r="AL5" s="104">
        <f t="shared" ref="AL5:AL30" si="20">IF(C5="M",IF(V5=0,AF5,""),"")</f>
        <v>1.284722222222215E-4</v>
      </c>
      <c r="AM5" s="67">
        <v>1.3946759259259291E-4</v>
      </c>
      <c r="AN5" s="66" t="str">
        <f t="shared" si="6"/>
        <v/>
      </c>
      <c r="AO5" s="66" t="str">
        <f t="shared" ref="AO5:AO30" si="21">IF(C5="S",IF(R5=1,AM5,""),"")</f>
        <v/>
      </c>
      <c r="AP5" s="66" t="str">
        <f t="shared" ref="AP5:AP30" si="22">IF(C5="S",IF(R5=0,AM5,""),"")</f>
        <v/>
      </c>
      <c r="AQ5" s="66">
        <f t="shared" si="7"/>
        <v>1.3946759259259291E-4</v>
      </c>
      <c r="AR5" s="66" t="str">
        <f t="shared" ref="AR5:AR30" si="23">IF(C5="M",IF(V5=1,AM5,""),"")</f>
        <v/>
      </c>
      <c r="AS5" s="104">
        <f t="shared" ref="AS5:AS30" si="24">IF(C5="M",IF(V5=0,AM5,""),"")</f>
        <v>1.3946759259259291E-4</v>
      </c>
      <c r="AT5" s="67">
        <f t="shared" ref="AT5:AT30" si="25">SUM(AF5:AM5)</f>
        <v>5.2488425925925738E-4</v>
      </c>
      <c r="AU5" s="66" t="str">
        <f t="shared" si="8"/>
        <v/>
      </c>
      <c r="AV5" s="66" t="str">
        <f t="shared" ref="AV5:AV30" si="26">IF(C5="S",IF(R5=1,AT5,""),"")</f>
        <v/>
      </c>
      <c r="AW5" s="66" t="str">
        <f t="shared" ref="AW5:AW30" si="27">IF(C5="S",IF(R5=0,AT5,""),"")</f>
        <v/>
      </c>
      <c r="AX5" s="66">
        <f t="shared" si="9"/>
        <v>5.2488425925925738E-4</v>
      </c>
      <c r="AY5" s="66" t="str">
        <f t="shared" ref="AY5:AY30" si="28">IF(C5="M",IF(V5=1,AT5,""),"")</f>
        <v/>
      </c>
      <c r="AZ5" s="110">
        <f t="shared" ref="AZ5:AZ30" si="29">IF(C5="M",IF(V5=0,AT5,""),"")</f>
        <v>5.2488425925925738E-4</v>
      </c>
      <c r="BB5" s="106" t="str">
        <f t="shared" ref="BB5:BB30" si="30">IF(AF5&gt;$AG$33,IF(C5="S",P5,""),"")</f>
        <v/>
      </c>
      <c r="BC5" s="94" t="str">
        <f t="shared" ref="BC5:BC30" si="31">IF(AF5&lt;$AG$33,IF(C5="S",P5,""),"")</f>
        <v/>
      </c>
      <c r="BD5" s="94" t="str">
        <f t="shared" ref="BD5:BD30" si="32">IF(AM5&gt;$AN$33,IF(C5="S",P5,""),"")</f>
        <v/>
      </c>
      <c r="BE5" s="94" t="str">
        <f t="shared" ref="BE5:BE30" si="33">IF(AM5&lt;$AN$33,IF(C5="S",P5,""),"")</f>
        <v/>
      </c>
      <c r="BF5" s="94" t="str">
        <f t="shared" ref="BF5:BF30" si="34">IF(AF5&gt;$AJ$33,IF(C5="M",P5,""),"")</f>
        <v/>
      </c>
      <c r="BG5" s="94">
        <f t="shared" ref="BG5:BG30" si="35">IF(AF5&lt;$AJ$33,IF(C5="M",P5,""),"")</f>
        <v>3.051282051282052</v>
      </c>
      <c r="BH5" s="94" t="str">
        <f t="shared" ref="BH5:BH30" si="36">IF(AM5&gt;$AQ$33,IF(C5="M",P5,""),"")</f>
        <v/>
      </c>
      <c r="BI5" s="94">
        <f t="shared" ref="BI5:BI30" si="37">IF(AM5&lt;$AQ$33,IF(C5="M",P5,""),"")</f>
        <v>3.051282051282052</v>
      </c>
      <c r="BJ5" s="94" t="str">
        <f t="shared" ref="BJ5:BJ30" si="38">IF(AT5&gt;$AU$33,IF(C5="S",P5,""),"")</f>
        <v/>
      </c>
      <c r="BK5" s="94" t="str">
        <f t="shared" ref="BK5:BK30" si="39">IF(AT5&lt;$AU$33,IF(C5="S",P5,""),"")</f>
        <v/>
      </c>
      <c r="BL5" s="94" t="str">
        <f t="shared" ref="BL5:BL30" si="40">IF(AT5&gt;$AX$33,IF(C5="M",P5,""),"")</f>
        <v/>
      </c>
      <c r="BM5" s="95">
        <f t="shared" ref="BM5:BM30" si="41">IF(AT5&lt;$AX$33,IF(C5="M",P5,""),"")</f>
        <v>3.051282051282052</v>
      </c>
      <c r="BO5" s="161"/>
      <c r="BP5" s="155"/>
      <c r="BQ5" s="156"/>
      <c r="BR5" s="155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5"/>
      <c r="CM5" s="155"/>
      <c r="CN5" s="155"/>
      <c r="CO5" s="155"/>
      <c r="CP5" s="155"/>
      <c r="CQ5" s="176"/>
      <c r="CS5" s="208" t="s">
        <v>158</v>
      </c>
      <c r="CT5" s="209">
        <v>5</v>
      </c>
      <c r="CU5" s="194" t="s">
        <v>131</v>
      </c>
      <c r="CV5" s="210" t="s">
        <v>176</v>
      </c>
      <c r="CX5" s="153"/>
    </row>
    <row r="6" spans="2:114" x14ac:dyDescent="0.25">
      <c r="B6" s="10">
        <v>3</v>
      </c>
      <c r="C6" s="4" t="s">
        <v>15</v>
      </c>
      <c r="D6" s="5"/>
      <c r="E6" s="5"/>
      <c r="F6" s="5"/>
      <c r="G6" s="5"/>
      <c r="H6" s="6"/>
      <c r="I6" s="6"/>
      <c r="J6" s="6"/>
      <c r="K6" s="6"/>
      <c r="L6" s="6"/>
      <c r="M6" s="6"/>
      <c r="N6" s="6"/>
      <c r="O6" s="27">
        <f t="shared" si="10"/>
        <v>0</v>
      </c>
      <c r="P6" s="24">
        <v>4.1507936507936503</v>
      </c>
      <c r="Q6" s="41">
        <v>0.8301587301587301</v>
      </c>
      <c r="R6" s="6">
        <f t="shared" si="0"/>
        <v>0</v>
      </c>
      <c r="S6" s="20">
        <v>0</v>
      </c>
      <c r="T6" s="20" t="str">
        <f t="shared" si="11"/>
        <v/>
      </c>
      <c r="U6" s="20">
        <f t="shared" si="12"/>
        <v>4.1507936507936503</v>
      </c>
      <c r="V6" s="6">
        <f t="shared" si="1"/>
        <v>0</v>
      </c>
      <c r="W6" s="20">
        <v>0</v>
      </c>
      <c r="X6" s="20" t="str">
        <f t="shared" si="2"/>
        <v/>
      </c>
      <c r="Y6" s="54" t="str">
        <f t="shared" si="3"/>
        <v/>
      </c>
      <c r="Z6" s="66">
        <v>3.7010416666666671E-2</v>
      </c>
      <c r="AA6" s="66" t="str">
        <f t="shared" si="13"/>
        <v/>
      </c>
      <c r="AB6" s="66">
        <f t="shared" si="14"/>
        <v>3.7010416666666671E-2</v>
      </c>
      <c r="AC6" s="66" t="str">
        <f t="shared" si="15"/>
        <v/>
      </c>
      <c r="AD6" s="66" t="str">
        <f t="shared" si="16"/>
        <v/>
      </c>
      <c r="AF6" s="67">
        <v>1.3211805555555681E-3</v>
      </c>
      <c r="AG6" s="66">
        <f t="shared" si="4"/>
        <v>1.3211805555555681E-3</v>
      </c>
      <c r="AH6" s="66" t="str">
        <f t="shared" si="17"/>
        <v/>
      </c>
      <c r="AI6" s="66">
        <f t="shared" si="18"/>
        <v>1.3211805555555681E-3</v>
      </c>
      <c r="AJ6" s="66" t="str">
        <f t="shared" si="5"/>
        <v/>
      </c>
      <c r="AK6" s="66" t="str">
        <f t="shared" si="19"/>
        <v/>
      </c>
      <c r="AL6" s="104" t="str">
        <f t="shared" si="20"/>
        <v/>
      </c>
      <c r="AM6" s="67">
        <v>3.5532407407407539E-4</v>
      </c>
      <c r="AN6" s="66">
        <f t="shared" si="6"/>
        <v>3.5532407407407539E-4</v>
      </c>
      <c r="AO6" s="66" t="str">
        <f t="shared" si="21"/>
        <v/>
      </c>
      <c r="AP6" s="66">
        <f t="shared" si="22"/>
        <v>3.5532407407407539E-4</v>
      </c>
      <c r="AQ6" s="66" t="str">
        <f t="shared" si="7"/>
        <v/>
      </c>
      <c r="AR6" s="66" t="str">
        <f t="shared" si="23"/>
        <v/>
      </c>
      <c r="AS6" s="104" t="str">
        <f t="shared" si="24"/>
        <v/>
      </c>
      <c r="AT6" s="67">
        <f t="shared" si="25"/>
        <v>4.3188657407407793E-3</v>
      </c>
      <c r="AU6" s="66">
        <f t="shared" si="8"/>
        <v>4.3188657407407793E-3</v>
      </c>
      <c r="AV6" s="66" t="str">
        <f t="shared" si="26"/>
        <v/>
      </c>
      <c r="AW6" s="66">
        <f t="shared" si="27"/>
        <v>4.3188657407407793E-3</v>
      </c>
      <c r="AX6" s="66" t="str">
        <f t="shared" si="9"/>
        <v/>
      </c>
      <c r="AY6" s="66" t="str">
        <f t="shared" si="28"/>
        <v/>
      </c>
      <c r="AZ6" s="110" t="str">
        <f t="shared" si="29"/>
        <v/>
      </c>
      <c r="BB6" s="106" t="str">
        <f t="shared" si="30"/>
        <v/>
      </c>
      <c r="BC6" s="94">
        <f t="shared" si="31"/>
        <v>4.1507936507936503</v>
      </c>
      <c r="BD6" s="94" t="str">
        <f t="shared" si="32"/>
        <v/>
      </c>
      <c r="BE6" s="94">
        <f t="shared" si="33"/>
        <v>4.1507936507936503</v>
      </c>
      <c r="BF6" s="94" t="str">
        <f t="shared" si="34"/>
        <v/>
      </c>
      <c r="BG6" s="94" t="str">
        <f t="shared" si="35"/>
        <v/>
      </c>
      <c r="BH6" s="94" t="str">
        <f t="shared" si="36"/>
        <v/>
      </c>
      <c r="BI6" s="94" t="str">
        <f t="shared" si="37"/>
        <v/>
      </c>
      <c r="BJ6" s="94" t="str">
        <f t="shared" si="38"/>
        <v/>
      </c>
      <c r="BK6" s="94">
        <f t="shared" si="39"/>
        <v>4.1507936507936503</v>
      </c>
      <c r="BL6" s="94" t="str">
        <f t="shared" si="40"/>
        <v/>
      </c>
      <c r="BM6" s="95" t="str">
        <f t="shared" si="41"/>
        <v/>
      </c>
      <c r="BO6" s="161"/>
      <c r="BP6" s="155"/>
      <c r="BQ6" s="156"/>
      <c r="BR6" s="155"/>
      <c r="BS6" s="156"/>
      <c r="BT6" s="156"/>
      <c r="BU6" s="156"/>
      <c r="BV6" s="156"/>
      <c r="BW6" s="156"/>
      <c r="BX6" s="156"/>
      <c r="BY6" s="156"/>
      <c r="BZ6" s="156"/>
      <c r="CA6" s="156"/>
      <c r="CB6" s="156"/>
      <c r="CC6" s="156"/>
      <c r="CD6" s="156"/>
      <c r="CE6" s="156"/>
      <c r="CF6" s="156"/>
      <c r="CG6" s="156"/>
      <c r="CH6" s="156"/>
      <c r="CI6" s="156"/>
      <c r="CJ6" s="156"/>
      <c r="CK6" s="156"/>
      <c r="CL6" s="155"/>
      <c r="CM6" s="155"/>
      <c r="CN6" s="155"/>
      <c r="CO6" s="155"/>
      <c r="CP6" s="155"/>
      <c r="CQ6" s="176"/>
      <c r="CS6" s="208" t="s">
        <v>158</v>
      </c>
      <c r="CT6" s="211">
        <v>1</v>
      </c>
      <c r="CU6" s="194" t="s">
        <v>168</v>
      </c>
      <c r="CV6" s="210"/>
      <c r="CX6" s="153"/>
      <c r="CY6" s="191"/>
      <c r="CZ6" s="192"/>
      <c r="DA6" s="117"/>
      <c r="DB6" s="153"/>
      <c r="DC6" s="117"/>
      <c r="DD6" s="117"/>
      <c r="DE6" s="153"/>
      <c r="DF6" s="153"/>
      <c r="DG6" s="153"/>
      <c r="DH6" s="153"/>
      <c r="DI6" s="153"/>
      <c r="DJ6" s="153"/>
    </row>
    <row r="7" spans="2:114" x14ac:dyDescent="0.25">
      <c r="B7" s="10">
        <v>4</v>
      </c>
      <c r="C7" s="4" t="s">
        <v>16</v>
      </c>
      <c r="D7" s="5">
        <v>1</v>
      </c>
      <c r="E7" s="5">
        <v>1</v>
      </c>
      <c r="F7" s="5">
        <v>1</v>
      </c>
      <c r="G7" s="5"/>
      <c r="H7" s="6"/>
      <c r="I7" s="6"/>
      <c r="J7" s="6"/>
      <c r="K7" s="6"/>
      <c r="L7" s="6"/>
      <c r="M7" s="6"/>
      <c r="N7" s="6"/>
      <c r="O7" s="27">
        <f t="shared" si="10"/>
        <v>3</v>
      </c>
      <c r="P7" s="24">
        <v>3.5085470085470085</v>
      </c>
      <c r="Q7" s="41">
        <v>0.70170940170940166</v>
      </c>
      <c r="R7" s="6">
        <f t="shared" si="0"/>
        <v>0</v>
      </c>
      <c r="S7" s="20">
        <v>0</v>
      </c>
      <c r="T7" s="20" t="str">
        <f t="shared" si="11"/>
        <v/>
      </c>
      <c r="U7" s="20" t="str">
        <f t="shared" si="12"/>
        <v/>
      </c>
      <c r="V7" s="6">
        <f t="shared" si="1"/>
        <v>1</v>
      </c>
      <c r="W7" s="20">
        <v>1</v>
      </c>
      <c r="X7" s="20">
        <f t="shared" si="2"/>
        <v>3.5085470085470085</v>
      </c>
      <c r="Y7" s="54" t="str">
        <f t="shared" si="3"/>
        <v/>
      </c>
      <c r="Z7" s="66">
        <v>3.6918402777777783E-2</v>
      </c>
      <c r="AA7" s="66" t="str">
        <f t="shared" si="13"/>
        <v/>
      </c>
      <c r="AB7" s="66" t="str">
        <f t="shared" si="14"/>
        <v/>
      </c>
      <c r="AC7" s="66">
        <f t="shared" si="15"/>
        <v>3.6918402777777783E-2</v>
      </c>
      <c r="AD7" s="66" t="str">
        <f t="shared" si="16"/>
        <v/>
      </c>
      <c r="AF7" s="67">
        <v>2.1660879629629634E-3</v>
      </c>
      <c r="AG7" s="66" t="str">
        <f t="shared" si="4"/>
        <v/>
      </c>
      <c r="AH7" s="66" t="str">
        <f t="shared" si="17"/>
        <v/>
      </c>
      <c r="AI7" s="66" t="str">
        <f t="shared" si="18"/>
        <v/>
      </c>
      <c r="AJ7" s="66">
        <f t="shared" si="5"/>
        <v>2.1660879629629634E-3</v>
      </c>
      <c r="AK7" s="66">
        <f t="shared" si="19"/>
        <v>2.1660879629629634E-3</v>
      </c>
      <c r="AL7" s="104" t="str">
        <f t="shared" si="20"/>
        <v/>
      </c>
      <c r="AM7" s="67">
        <v>6.3483796296296812E-4</v>
      </c>
      <c r="AN7" s="66" t="str">
        <f t="shared" si="6"/>
        <v/>
      </c>
      <c r="AO7" s="66" t="str">
        <f t="shared" si="21"/>
        <v/>
      </c>
      <c r="AP7" s="66" t="str">
        <f t="shared" si="22"/>
        <v/>
      </c>
      <c r="AQ7" s="66">
        <f t="shared" si="7"/>
        <v>6.3483796296296812E-4</v>
      </c>
      <c r="AR7" s="66">
        <f t="shared" si="23"/>
        <v>6.3483796296296812E-4</v>
      </c>
      <c r="AS7" s="104" t="str">
        <f t="shared" si="24"/>
        <v/>
      </c>
      <c r="AT7" s="67">
        <f t="shared" si="25"/>
        <v>7.1331018518518583E-3</v>
      </c>
      <c r="AU7" s="66" t="str">
        <f t="shared" si="8"/>
        <v/>
      </c>
      <c r="AV7" s="66" t="str">
        <f t="shared" si="26"/>
        <v/>
      </c>
      <c r="AW7" s="66" t="str">
        <f t="shared" si="27"/>
        <v/>
      </c>
      <c r="AX7" s="66">
        <f t="shared" si="9"/>
        <v>7.1331018518518583E-3</v>
      </c>
      <c r="AY7" s="66">
        <f t="shared" si="28"/>
        <v>7.1331018518518583E-3</v>
      </c>
      <c r="AZ7" s="110" t="str">
        <f t="shared" si="29"/>
        <v/>
      </c>
      <c r="BB7" s="106" t="str">
        <f t="shared" si="30"/>
        <v/>
      </c>
      <c r="BC7" s="94" t="str">
        <f t="shared" si="31"/>
        <v/>
      </c>
      <c r="BD7" s="94" t="str">
        <f t="shared" si="32"/>
        <v/>
      </c>
      <c r="BE7" s="94" t="str">
        <f t="shared" si="33"/>
        <v/>
      </c>
      <c r="BF7" s="94">
        <f t="shared" si="34"/>
        <v>3.5085470085470085</v>
      </c>
      <c r="BG7" s="94" t="str">
        <f t="shared" si="35"/>
        <v/>
      </c>
      <c r="BH7" s="94" t="str">
        <f t="shared" si="36"/>
        <v/>
      </c>
      <c r="BI7" s="94">
        <f t="shared" si="37"/>
        <v>3.5085470085470085</v>
      </c>
      <c r="BJ7" s="94" t="str">
        <f t="shared" si="38"/>
        <v/>
      </c>
      <c r="BK7" s="94" t="str">
        <f t="shared" si="39"/>
        <v/>
      </c>
      <c r="BL7" s="94">
        <f t="shared" si="40"/>
        <v>3.5085470085470085</v>
      </c>
      <c r="BM7" s="95" t="str">
        <f t="shared" si="41"/>
        <v/>
      </c>
      <c r="BO7" s="162">
        <f t="shared" ref="BO7:BO12" si="42">O7</f>
        <v>3</v>
      </c>
      <c r="BP7" s="157">
        <f t="shared" ref="BP7:BP12" si="43">BQ7/AM7</f>
        <v>0.63263445761166304</v>
      </c>
      <c r="BQ7" s="158">
        <f>BT7+BW7+BZ7+CC7+CF7+CI7</f>
        <v>4.0162037037037038E-4</v>
      </c>
      <c r="BR7" s="159">
        <f t="shared" ref="BR7:BR12" si="44">BS7/Z7</f>
        <v>5.2637354024610068E-2</v>
      </c>
      <c r="BS7" s="160">
        <f>BU7+BX7+CA7+CD7+CG7+CJ7</f>
        <v>1.943287037037037E-3</v>
      </c>
      <c r="BT7" s="66">
        <v>3.6458333333333335E-4</v>
      </c>
      <c r="BU7" s="66">
        <v>3.6458333333333335E-4</v>
      </c>
      <c r="BV7" s="66" t="s">
        <v>131</v>
      </c>
      <c r="BW7" s="66">
        <v>3.7037037037037037E-5</v>
      </c>
      <c r="BX7" s="66">
        <v>7.430555555555555E-4</v>
      </c>
      <c r="BY7" s="66" t="s">
        <v>156</v>
      </c>
      <c r="BZ7" s="66">
        <v>0</v>
      </c>
      <c r="CA7" s="66">
        <v>8.3564814814814808E-4</v>
      </c>
      <c r="CB7" s="66" t="s">
        <v>132</v>
      </c>
      <c r="CC7" s="156"/>
      <c r="CD7" s="156"/>
      <c r="CE7" s="156"/>
      <c r="CF7" s="156"/>
      <c r="CG7" s="156"/>
      <c r="CH7" s="156"/>
      <c r="CI7" s="156"/>
      <c r="CJ7" s="156"/>
      <c r="CK7" s="156"/>
      <c r="CL7" s="155"/>
      <c r="CM7" s="155"/>
      <c r="CN7" s="155"/>
      <c r="CO7" s="155"/>
      <c r="CP7" s="155"/>
      <c r="CQ7" s="176"/>
      <c r="CS7" s="196" t="s">
        <v>159</v>
      </c>
      <c r="CT7" s="195">
        <v>4</v>
      </c>
      <c r="CU7" s="6" t="s">
        <v>161</v>
      </c>
      <c r="CV7" s="197"/>
      <c r="CX7" s="153"/>
    </row>
    <row r="8" spans="2:114" x14ac:dyDescent="0.25">
      <c r="B8" s="10">
        <v>5</v>
      </c>
      <c r="C8" s="4" t="s">
        <v>15</v>
      </c>
      <c r="D8" s="5"/>
      <c r="E8" s="5"/>
      <c r="F8" s="5"/>
      <c r="G8" s="5"/>
      <c r="H8" s="6"/>
      <c r="I8" s="6"/>
      <c r="J8" s="6">
        <v>1</v>
      </c>
      <c r="K8" s="6">
        <v>2</v>
      </c>
      <c r="L8" s="6"/>
      <c r="M8" s="6"/>
      <c r="N8" s="6"/>
      <c r="O8" s="27">
        <f t="shared" si="10"/>
        <v>3</v>
      </c>
      <c r="P8" s="24">
        <v>4.2089947089947088</v>
      </c>
      <c r="Q8" s="41">
        <v>0.84179894179894177</v>
      </c>
      <c r="R8" s="6">
        <f t="shared" si="0"/>
        <v>1</v>
      </c>
      <c r="S8" s="20">
        <v>1</v>
      </c>
      <c r="T8" s="20">
        <f t="shared" si="11"/>
        <v>4.2089947089947088</v>
      </c>
      <c r="U8" s="20" t="str">
        <f t="shared" si="12"/>
        <v/>
      </c>
      <c r="V8" s="6">
        <f t="shared" si="1"/>
        <v>0</v>
      </c>
      <c r="W8" s="20">
        <v>0</v>
      </c>
      <c r="X8" s="20" t="str">
        <f t="shared" si="2"/>
        <v/>
      </c>
      <c r="Y8" s="54" t="str">
        <f t="shared" si="3"/>
        <v/>
      </c>
      <c r="Z8" s="66">
        <v>2.6006365740740736E-2</v>
      </c>
      <c r="AA8" s="66">
        <f t="shared" si="13"/>
        <v>2.6006365740740736E-2</v>
      </c>
      <c r="AB8" s="66" t="str">
        <f t="shared" si="14"/>
        <v/>
      </c>
      <c r="AC8" s="66" t="str">
        <f t="shared" si="15"/>
        <v/>
      </c>
      <c r="AD8" s="66" t="str">
        <f t="shared" si="16"/>
        <v/>
      </c>
      <c r="AF8" s="67">
        <v>2.2193287037037025E-3</v>
      </c>
      <c r="AG8" s="66">
        <f t="shared" si="4"/>
        <v>2.2193287037037025E-3</v>
      </c>
      <c r="AH8" s="66">
        <f t="shared" si="17"/>
        <v>2.2193287037037025E-3</v>
      </c>
      <c r="AI8" s="66" t="str">
        <f t="shared" si="18"/>
        <v/>
      </c>
      <c r="AJ8" s="66" t="str">
        <f t="shared" si="5"/>
        <v/>
      </c>
      <c r="AK8" s="66" t="str">
        <f t="shared" si="19"/>
        <v/>
      </c>
      <c r="AL8" s="104" t="str">
        <f t="shared" si="20"/>
        <v/>
      </c>
      <c r="AM8" s="67">
        <v>3.3738425925925949E-4</v>
      </c>
      <c r="AN8" s="66">
        <f t="shared" si="6"/>
        <v>3.3738425925925949E-4</v>
      </c>
      <c r="AO8" s="66">
        <f t="shared" si="21"/>
        <v>3.3738425925925949E-4</v>
      </c>
      <c r="AP8" s="66" t="str">
        <f t="shared" si="22"/>
        <v/>
      </c>
      <c r="AQ8" s="66" t="str">
        <f t="shared" si="7"/>
        <v/>
      </c>
      <c r="AR8" s="66" t="str">
        <f t="shared" si="23"/>
        <v/>
      </c>
      <c r="AS8" s="104" t="str">
        <f t="shared" si="24"/>
        <v/>
      </c>
      <c r="AT8" s="67">
        <f t="shared" si="25"/>
        <v>6.9953703703703671E-3</v>
      </c>
      <c r="AU8" s="66">
        <f t="shared" si="8"/>
        <v>6.9953703703703671E-3</v>
      </c>
      <c r="AV8" s="66">
        <f t="shared" si="26"/>
        <v>6.9953703703703671E-3</v>
      </c>
      <c r="AW8" s="66" t="str">
        <f t="shared" si="27"/>
        <v/>
      </c>
      <c r="AX8" s="66" t="str">
        <f t="shared" si="9"/>
        <v/>
      </c>
      <c r="AY8" s="66" t="str">
        <f t="shared" si="28"/>
        <v/>
      </c>
      <c r="AZ8" s="110" t="str">
        <f t="shared" si="29"/>
        <v/>
      </c>
      <c r="BB8" s="106">
        <f t="shared" si="30"/>
        <v>4.2089947089947088</v>
      </c>
      <c r="BC8" s="94" t="str">
        <f t="shared" si="31"/>
        <v/>
      </c>
      <c r="BD8" s="94" t="str">
        <f t="shared" si="32"/>
        <v/>
      </c>
      <c r="BE8" s="94">
        <f t="shared" si="33"/>
        <v>4.2089947089947088</v>
      </c>
      <c r="BF8" s="94" t="str">
        <f t="shared" si="34"/>
        <v/>
      </c>
      <c r="BG8" s="94" t="str">
        <f t="shared" si="35"/>
        <v/>
      </c>
      <c r="BH8" s="94" t="str">
        <f t="shared" si="36"/>
        <v/>
      </c>
      <c r="BI8" s="94" t="str">
        <f t="shared" si="37"/>
        <v/>
      </c>
      <c r="BJ8" s="94">
        <f t="shared" si="38"/>
        <v>4.2089947089947088</v>
      </c>
      <c r="BK8" s="94" t="str">
        <f t="shared" si="39"/>
        <v/>
      </c>
      <c r="BL8" s="94" t="str">
        <f t="shared" si="40"/>
        <v/>
      </c>
      <c r="BM8" s="95" t="str">
        <f t="shared" si="41"/>
        <v/>
      </c>
      <c r="BO8" s="162">
        <f t="shared" si="42"/>
        <v>3</v>
      </c>
      <c r="BP8" s="157">
        <f t="shared" si="43"/>
        <v>0.14751286449399648</v>
      </c>
      <c r="BQ8" s="158">
        <f t="shared" ref="BQ8:BQ12" si="45">BT8+BW8+BZ8+CC8+CF8+CI8</f>
        <v>4.9768518518518522E-5</v>
      </c>
      <c r="BR8" s="159">
        <f t="shared" si="44"/>
        <v>2.4700149090990015E-2</v>
      </c>
      <c r="BS8" s="160">
        <f t="shared" ref="BS8:BS12" si="46">BU8+BX8+CA8+CD8+CG8+CJ8</f>
        <v>6.4236111111111113E-4</v>
      </c>
      <c r="BT8" s="66">
        <v>0</v>
      </c>
      <c r="BU8" s="66">
        <v>4.7800925925925924E-4</v>
      </c>
      <c r="BV8" s="66" t="s">
        <v>137</v>
      </c>
      <c r="BW8" s="66">
        <v>4.9768518518518522E-5</v>
      </c>
      <c r="BX8" s="66">
        <v>1.6435185185185186E-4</v>
      </c>
      <c r="BY8" s="66" t="s">
        <v>137</v>
      </c>
      <c r="BZ8" s="156"/>
      <c r="CA8" s="156"/>
      <c r="CB8" s="156"/>
      <c r="CC8" s="156"/>
      <c r="CD8" s="156"/>
      <c r="CE8" s="156"/>
      <c r="CF8" s="156"/>
      <c r="CG8" s="156"/>
      <c r="CH8" s="156"/>
      <c r="CI8" s="156"/>
      <c r="CJ8" s="156"/>
      <c r="CK8" s="156"/>
      <c r="CL8" s="155"/>
      <c r="CM8" s="155"/>
      <c r="CN8" s="155"/>
      <c r="CO8" s="155"/>
      <c r="CP8" s="155"/>
      <c r="CQ8" s="176"/>
      <c r="CS8" s="196" t="s">
        <v>159</v>
      </c>
      <c r="CT8" s="27">
        <v>2</v>
      </c>
      <c r="CU8" s="6" t="s">
        <v>168</v>
      </c>
      <c r="CV8" s="197" t="s">
        <v>183</v>
      </c>
      <c r="CX8" s="153"/>
    </row>
    <row r="9" spans="2:114" x14ac:dyDescent="0.25">
      <c r="B9" s="10">
        <v>6</v>
      </c>
      <c r="C9" s="4" t="s">
        <v>15</v>
      </c>
      <c r="D9" s="5"/>
      <c r="E9" s="5"/>
      <c r="F9" s="5"/>
      <c r="G9" s="5"/>
      <c r="H9" s="6"/>
      <c r="I9" s="6"/>
      <c r="J9" s="6">
        <v>1</v>
      </c>
      <c r="K9" s="6"/>
      <c r="L9" s="6"/>
      <c r="M9" s="6">
        <v>1</v>
      </c>
      <c r="N9" s="6">
        <v>4</v>
      </c>
      <c r="O9" s="27">
        <f t="shared" si="10"/>
        <v>6</v>
      </c>
      <c r="P9" s="24">
        <v>4.4788359788359777</v>
      </c>
      <c r="Q9" s="41">
        <v>0.89576719576719555</v>
      </c>
      <c r="R9" s="6">
        <f t="shared" si="0"/>
        <v>1</v>
      </c>
      <c r="S9" s="20">
        <v>1</v>
      </c>
      <c r="T9" s="20">
        <f t="shared" si="11"/>
        <v>4.4788359788359777</v>
      </c>
      <c r="U9" s="20" t="str">
        <f t="shared" si="12"/>
        <v/>
      </c>
      <c r="V9" s="6">
        <f t="shared" si="1"/>
        <v>0</v>
      </c>
      <c r="W9" s="20">
        <v>0</v>
      </c>
      <c r="X9" s="20" t="str">
        <f t="shared" si="2"/>
        <v/>
      </c>
      <c r="Y9" s="54" t="str">
        <f t="shared" si="3"/>
        <v/>
      </c>
      <c r="Z9" s="66">
        <v>3.537384259259263E-2</v>
      </c>
      <c r="AA9" s="66">
        <f t="shared" si="13"/>
        <v>3.537384259259263E-2</v>
      </c>
      <c r="AB9" s="66" t="str">
        <f t="shared" si="14"/>
        <v/>
      </c>
      <c r="AC9" s="66" t="str">
        <f t="shared" si="15"/>
        <v/>
      </c>
      <c r="AD9" s="66" t="str">
        <f t="shared" si="16"/>
        <v/>
      </c>
      <c r="AF9" s="67">
        <v>2.344907407407401E-3</v>
      </c>
      <c r="AG9" s="66">
        <f t="shared" si="4"/>
        <v>2.344907407407401E-3</v>
      </c>
      <c r="AH9" s="66">
        <f t="shared" si="17"/>
        <v>2.344907407407401E-3</v>
      </c>
      <c r="AI9" s="66" t="str">
        <f t="shared" si="18"/>
        <v/>
      </c>
      <c r="AJ9" s="66" t="str">
        <f t="shared" si="5"/>
        <v/>
      </c>
      <c r="AK9" s="66" t="str">
        <f t="shared" si="19"/>
        <v/>
      </c>
      <c r="AL9" s="104" t="str">
        <f t="shared" si="20"/>
        <v/>
      </c>
      <c r="AM9" s="67">
        <v>2.4936342592592493E-3</v>
      </c>
      <c r="AN9" s="66">
        <f t="shared" si="6"/>
        <v>2.4936342592592493E-3</v>
      </c>
      <c r="AO9" s="66">
        <f t="shared" si="21"/>
        <v>2.4936342592592493E-3</v>
      </c>
      <c r="AP9" s="66" t="str">
        <f t="shared" si="22"/>
        <v/>
      </c>
      <c r="AQ9" s="66" t="str">
        <f t="shared" si="7"/>
        <v/>
      </c>
      <c r="AR9" s="66" t="str">
        <f t="shared" si="23"/>
        <v/>
      </c>
      <c r="AS9" s="104" t="str">
        <f t="shared" si="24"/>
        <v/>
      </c>
      <c r="AT9" s="67">
        <f t="shared" si="25"/>
        <v>9.5283564814814519E-3</v>
      </c>
      <c r="AU9" s="66">
        <f t="shared" si="8"/>
        <v>9.5283564814814519E-3</v>
      </c>
      <c r="AV9" s="66">
        <f t="shared" si="26"/>
        <v>9.5283564814814519E-3</v>
      </c>
      <c r="AW9" s="66" t="str">
        <f t="shared" si="27"/>
        <v/>
      </c>
      <c r="AX9" s="66" t="str">
        <f t="shared" si="9"/>
        <v/>
      </c>
      <c r="AY9" s="66" t="str">
        <f t="shared" si="28"/>
        <v/>
      </c>
      <c r="AZ9" s="110" t="str">
        <f t="shared" si="29"/>
        <v/>
      </c>
      <c r="BB9" s="106">
        <f t="shared" si="30"/>
        <v>4.4788359788359777</v>
      </c>
      <c r="BC9" s="94" t="str">
        <f t="shared" si="31"/>
        <v/>
      </c>
      <c r="BD9" s="94">
        <f t="shared" si="32"/>
        <v>4.4788359788359777</v>
      </c>
      <c r="BE9" s="94" t="str">
        <f t="shared" si="33"/>
        <v/>
      </c>
      <c r="BF9" s="94" t="str">
        <f t="shared" si="34"/>
        <v/>
      </c>
      <c r="BG9" s="94" t="str">
        <f t="shared" si="35"/>
        <v/>
      </c>
      <c r="BH9" s="94" t="str">
        <f t="shared" si="36"/>
        <v/>
      </c>
      <c r="BI9" s="94" t="str">
        <f t="shared" si="37"/>
        <v/>
      </c>
      <c r="BJ9" s="94">
        <f t="shared" si="38"/>
        <v>4.4788359788359777</v>
      </c>
      <c r="BK9" s="94" t="str">
        <f t="shared" si="39"/>
        <v/>
      </c>
      <c r="BL9" s="94" t="str">
        <f t="shared" si="40"/>
        <v/>
      </c>
      <c r="BM9" s="95" t="str">
        <f t="shared" si="41"/>
        <v/>
      </c>
      <c r="BO9" s="162">
        <f t="shared" si="42"/>
        <v>6</v>
      </c>
      <c r="BP9" s="157">
        <f t="shared" si="43"/>
        <v>4.0844743559990876E-2</v>
      </c>
      <c r="BQ9" s="158">
        <f t="shared" si="45"/>
        <v>1.0185185185185185E-4</v>
      </c>
      <c r="BR9" s="159">
        <f t="shared" si="44"/>
        <v>4.4301933710695893E-2</v>
      </c>
      <c r="BS9" s="160">
        <f t="shared" si="46"/>
        <v>1.5671296296296297E-3</v>
      </c>
      <c r="BT9" s="66">
        <v>1.0185185185185185E-4</v>
      </c>
      <c r="BU9" s="66">
        <v>3.0324074074074069E-4</v>
      </c>
      <c r="BV9" s="66" t="s">
        <v>156</v>
      </c>
      <c r="BW9" s="66">
        <v>0</v>
      </c>
      <c r="BX9" s="66">
        <v>3.6574074074074075E-4</v>
      </c>
      <c r="BY9" s="66" t="s">
        <v>137</v>
      </c>
      <c r="BZ9" s="66">
        <v>0</v>
      </c>
      <c r="CA9" s="66">
        <v>6.2500000000000001E-4</v>
      </c>
      <c r="CB9" s="66" t="s">
        <v>137</v>
      </c>
      <c r="CC9" s="66">
        <v>0</v>
      </c>
      <c r="CD9" s="66">
        <v>2.7314814814814818E-4</v>
      </c>
      <c r="CE9" s="66" t="s">
        <v>138</v>
      </c>
      <c r="CF9" s="156"/>
      <c r="CG9" s="156"/>
      <c r="CH9" s="156"/>
      <c r="CI9" s="156"/>
      <c r="CJ9" s="156"/>
      <c r="CK9" s="156"/>
      <c r="CL9" s="155"/>
      <c r="CM9" s="155"/>
      <c r="CN9" s="155"/>
      <c r="CO9" s="155"/>
      <c r="CP9" s="155"/>
      <c r="CQ9" s="176"/>
      <c r="CS9" s="196" t="s">
        <v>159</v>
      </c>
      <c r="CT9" s="27">
        <v>1</v>
      </c>
      <c r="CU9" s="6" t="s">
        <v>168</v>
      </c>
      <c r="CV9" s="197"/>
      <c r="CX9" s="153"/>
    </row>
    <row r="10" spans="2:114" x14ac:dyDescent="0.25">
      <c r="B10" s="10">
        <v>7</v>
      </c>
      <c r="C10" s="4" t="s">
        <v>16</v>
      </c>
      <c r="D10" s="5"/>
      <c r="E10" s="5"/>
      <c r="F10" s="5">
        <v>1</v>
      </c>
      <c r="G10" s="5"/>
      <c r="H10" s="6"/>
      <c r="I10" s="6"/>
      <c r="J10" s="6"/>
      <c r="K10" s="6"/>
      <c r="L10" s="6"/>
      <c r="M10" s="6"/>
      <c r="N10" s="6"/>
      <c r="O10" s="27">
        <f t="shared" si="10"/>
        <v>1</v>
      </c>
      <c r="P10" s="24">
        <v>4.066951566951567</v>
      </c>
      <c r="Q10" s="41">
        <v>0.81339031339031342</v>
      </c>
      <c r="R10" s="6">
        <f t="shared" si="0"/>
        <v>0</v>
      </c>
      <c r="S10" s="20">
        <v>0</v>
      </c>
      <c r="T10" s="20" t="str">
        <f t="shared" si="11"/>
        <v/>
      </c>
      <c r="U10" s="20" t="str">
        <f t="shared" si="12"/>
        <v/>
      </c>
      <c r="V10" s="6">
        <f t="shared" si="1"/>
        <v>1</v>
      </c>
      <c r="W10" s="20">
        <v>1</v>
      </c>
      <c r="X10" s="20">
        <f t="shared" si="2"/>
        <v>4.066951566951567</v>
      </c>
      <c r="Y10" s="54" t="str">
        <f t="shared" si="3"/>
        <v/>
      </c>
      <c r="Z10" s="66">
        <v>3.1601273148148132E-2</v>
      </c>
      <c r="AA10" s="66" t="str">
        <f t="shared" si="13"/>
        <v/>
      </c>
      <c r="AB10" s="66" t="str">
        <f t="shared" si="14"/>
        <v/>
      </c>
      <c r="AC10" s="66">
        <f t="shared" si="15"/>
        <v>3.1601273148148132E-2</v>
      </c>
      <c r="AD10" s="66" t="str">
        <f t="shared" si="16"/>
        <v/>
      </c>
      <c r="AF10" s="67">
        <v>2.9571759259258788E-4</v>
      </c>
      <c r="AG10" s="66" t="str">
        <f t="shared" si="4"/>
        <v/>
      </c>
      <c r="AH10" s="66" t="str">
        <f t="shared" si="17"/>
        <v/>
      </c>
      <c r="AI10" s="66" t="str">
        <f t="shared" si="18"/>
        <v/>
      </c>
      <c r="AJ10" s="66">
        <f t="shared" si="5"/>
        <v>2.9571759259258788E-4</v>
      </c>
      <c r="AK10" s="66">
        <f t="shared" si="19"/>
        <v>2.9571759259258788E-4</v>
      </c>
      <c r="AL10" s="104" t="str">
        <f t="shared" si="20"/>
        <v/>
      </c>
      <c r="AM10" s="67">
        <v>1.1689814814814896E-4</v>
      </c>
      <c r="AN10" s="66" t="str">
        <f t="shared" si="6"/>
        <v/>
      </c>
      <c r="AO10" s="66" t="str">
        <f t="shared" si="21"/>
        <v/>
      </c>
      <c r="AP10" s="66" t="str">
        <f t="shared" si="22"/>
        <v/>
      </c>
      <c r="AQ10" s="66">
        <f t="shared" si="7"/>
        <v>1.1689814814814896E-4</v>
      </c>
      <c r="AR10" s="66">
        <f t="shared" si="23"/>
        <v>1.1689814814814896E-4</v>
      </c>
      <c r="AS10" s="104" t="str">
        <f t="shared" si="24"/>
        <v/>
      </c>
      <c r="AT10" s="67">
        <f t="shared" si="25"/>
        <v>1.0040509259259126E-3</v>
      </c>
      <c r="AU10" s="66" t="str">
        <f t="shared" si="8"/>
        <v/>
      </c>
      <c r="AV10" s="66" t="str">
        <f t="shared" si="26"/>
        <v/>
      </c>
      <c r="AW10" s="66" t="str">
        <f t="shared" si="27"/>
        <v/>
      </c>
      <c r="AX10" s="66">
        <f t="shared" si="9"/>
        <v>1.0040509259259126E-3</v>
      </c>
      <c r="AY10" s="66">
        <f t="shared" si="28"/>
        <v>1.0040509259259126E-3</v>
      </c>
      <c r="AZ10" s="110" t="str">
        <f t="shared" si="29"/>
        <v/>
      </c>
      <c r="BB10" s="106" t="str">
        <f t="shared" si="30"/>
        <v/>
      </c>
      <c r="BC10" s="94" t="str">
        <f t="shared" si="31"/>
        <v/>
      </c>
      <c r="BD10" s="94" t="str">
        <f t="shared" si="32"/>
        <v/>
      </c>
      <c r="BE10" s="94" t="str">
        <f t="shared" si="33"/>
        <v/>
      </c>
      <c r="BF10" s="94" t="str">
        <f t="shared" si="34"/>
        <v/>
      </c>
      <c r="BG10" s="94">
        <f t="shared" si="35"/>
        <v>4.066951566951567</v>
      </c>
      <c r="BH10" s="94" t="str">
        <f t="shared" si="36"/>
        <v/>
      </c>
      <c r="BI10" s="94">
        <f t="shared" si="37"/>
        <v>4.066951566951567</v>
      </c>
      <c r="BJ10" s="94" t="str">
        <f t="shared" si="38"/>
        <v/>
      </c>
      <c r="BK10" s="94" t="str">
        <f t="shared" si="39"/>
        <v/>
      </c>
      <c r="BL10" s="94" t="str">
        <f t="shared" si="40"/>
        <v/>
      </c>
      <c r="BM10" s="95">
        <f t="shared" si="41"/>
        <v>4.066951566951567</v>
      </c>
      <c r="BO10" s="162">
        <f t="shared" si="42"/>
        <v>1</v>
      </c>
      <c r="BP10" s="157">
        <f t="shared" si="43"/>
        <v>0</v>
      </c>
      <c r="BQ10" s="158">
        <f t="shared" si="45"/>
        <v>0</v>
      </c>
      <c r="BR10" s="159">
        <f t="shared" si="44"/>
        <v>1.3807753584705266E-2</v>
      </c>
      <c r="BS10" s="160">
        <f t="shared" si="46"/>
        <v>4.3634259259259261E-4</v>
      </c>
      <c r="BT10" s="66">
        <v>0</v>
      </c>
      <c r="BU10" s="66">
        <v>4.3634259259259261E-4</v>
      </c>
      <c r="BV10" s="66" t="s">
        <v>156</v>
      </c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5"/>
      <c r="CM10" s="155"/>
      <c r="CN10" s="155"/>
      <c r="CO10" s="155"/>
      <c r="CP10" s="155"/>
      <c r="CQ10" s="176"/>
      <c r="CS10" s="196" t="s">
        <v>158</v>
      </c>
      <c r="CT10" s="195">
        <v>7</v>
      </c>
      <c r="CU10" s="6"/>
      <c r="CV10" s="197" t="s">
        <v>174</v>
      </c>
      <c r="CX10" s="153"/>
    </row>
    <row r="11" spans="2:114" x14ac:dyDescent="0.25">
      <c r="B11" s="10">
        <v>8</v>
      </c>
      <c r="C11" s="4" t="s">
        <v>16</v>
      </c>
      <c r="D11" s="5"/>
      <c r="E11" s="5"/>
      <c r="F11" s="5"/>
      <c r="G11" s="5">
        <v>1</v>
      </c>
      <c r="H11" s="6">
        <v>1</v>
      </c>
      <c r="I11" s="6"/>
      <c r="J11" s="6"/>
      <c r="K11" s="6"/>
      <c r="L11" s="6"/>
      <c r="M11" s="6"/>
      <c r="N11" s="6"/>
      <c r="O11" s="27">
        <f t="shared" si="10"/>
        <v>2</v>
      </c>
      <c r="P11" s="24">
        <v>4.2094017094017087</v>
      </c>
      <c r="Q11" s="41">
        <v>0.84188034188034178</v>
      </c>
      <c r="R11" s="6">
        <f t="shared" si="0"/>
        <v>0</v>
      </c>
      <c r="S11" s="20">
        <v>0</v>
      </c>
      <c r="T11" s="20" t="str">
        <f t="shared" si="11"/>
        <v/>
      </c>
      <c r="U11" s="20" t="str">
        <f t="shared" si="12"/>
        <v/>
      </c>
      <c r="V11" s="6">
        <f t="shared" si="1"/>
        <v>1</v>
      </c>
      <c r="W11" s="20">
        <v>1</v>
      </c>
      <c r="X11" s="20">
        <f t="shared" si="2"/>
        <v>4.2094017094017087</v>
      </c>
      <c r="Y11" s="54" t="str">
        <f t="shared" si="3"/>
        <v/>
      </c>
      <c r="Z11" s="66">
        <v>3.42546296296296E-2</v>
      </c>
      <c r="AA11" s="66" t="str">
        <f t="shared" si="13"/>
        <v/>
      </c>
      <c r="AB11" s="66" t="str">
        <f t="shared" si="14"/>
        <v/>
      </c>
      <c r="AC11" s="66">
        <f t="shared" si="15"/>
        <v>3.42546296296296E-2</v>
      </c>
      <c r="AD11" s="66" t="str">
        <f t="shared" si="16"/>
        <v/>
      </c>
      <c r="AF11" s="67">
        <v>2.3240740740740617E-3</v>
      </c>
      <c r="AG11" s="66" t="str">
        <f t="shared" si="4"/>
        <v/>
      </c>
      <c r="AH11" s="66" t="str">
        <f t="shared" si="17"/>
        <v/>
      </c>
      <c r="AI11" s="66" t="str">
        <f t="shared" si="18"/>
        <v/>
      </c>
      <c r="AJ11" s="66">
        <f t="shared" si="5"/>
        <v>2.3240740740740617E-3</v>
      </c>
      <c r="AK11" s="66">
        <f t="shared" si="19"/>
        <v>2.3240740740740617E-3</v>
      </c>
      <c r="AL11" s="104" t="str">
        <f t="shared" si="20"/>
        <v/>
      </c>
      <c r="AM11" s="67">
        <v>6.9328703703704087E-4</v>
      </c>
      <c r="AN11" s="66" t="str">
        <f t="shared" si="6"/>
        <v/>
      </c>
      <c r="AO11" s="66" t="str">
        <f t="shared" si="21"/>
        <v/>
      </c>
      <c r="AP11" s="66" t="str">
        <f t="shared" si="22"/>
        <v/>
      </c>
      <c r="AQ11" s="66">
        <f t="shared" si="7"/>
        <v>6.9328703703704087E-4</v>
      </c>
      <c r="AR11" s="66">
        <f t="shared" si="23"/>
        <v>6.9328703703704087E-4</v>
      </c>
      <c r="AS11" s="104" t="str">
        <f t="shared" si="24"/>
        <v/>
      </c>
      <c r="AT11" s="67">
        <f t="shared" si="25"/>
        <v>7.6655092592592261E-3</v>
      </c>
      <c r="AU11" s="66" t="str">
        <f t="shared" si="8"/>
        <v/>
      </c>
      <c r="AV11" s="66" t="str">
        <f t="shared" si="26"/>
        <v/>
      </c>
      <c r="AW11" s="66" t="str">
        <f t="shared" si="27"/>
        <v/>
      </c>
      <c r="AX11" s="66">
        <f t="shared" si="9"/>
        <v>7.6655092592592261E-3</v>
      </c>
      <c r="AY11" s="66">
        <f t="shared" si="28"/>
        <v>7.6655092592592261E-3</v>
      </c>
      <c r="AZ11" s="110" t="str">
        <f t="shared" si="29"/>
        <v/>
      </c>
      <c r="BB11" s="106" t="str">
        <f t="shared" si="30"/>
        <v/>
      </c>
      <c r="BC11" s="94" t="str">
        <f t="shared" si="31"/>
        <v/>
      </c>
      <c r="BD11" s="94" t="str">
        <f t="shared" si="32"/>
        <v/>
      </c>
      <c r="BE11" s="94" t="str">
        <f t="shared" si="33"/>
        <v/>
      </c>
      <c r="BF11" s="94">
        <f t="shared" si="34"/>
        <v>4.2094017094017087</v>
      </c>
      <c r="BG11" s="94" t="str">
        <f t="shared" si="35"/>
        <v/>
      </c>
      <c r="BH11" s="94">
        <f t="shared" si="36"/>
        <v>4.2094017094017087</v>
      </c>
      <c r="BI11" s="94" t="str">
        <f t="shared" si="37"/>
        <v/>
      </c>
      <c r="BJ11" s="94" t="str">
        <f t="shared" si="38"/>
        <v/>
      </c>
      <c r="BK11" s="94" t="str">
        <f t="shared" si="39"/>
        <v/>
      </c>
      <c r="BL11" s="94">
        <f t="shared" si="40"/>
        <v>4.2094017094017087</v>
      </c>
      <c r="BM11" s="95" t="str">
        <f t="shared" si="41"/>
        <v/>
      </c>
      <c r="BO11" s="162">
        <f t="shared" si="42"/>
        <v>2</v>
      </c>
      <c r="BP11" s="157">
        <f t="shared" si="43"/>
        <v>0</v>
      </c>
      <c r="BQ11" s="158">
        <f t="shared" si="45"/>
        <v>0</v>
      </c>
      <c r="BR11" s="159">
        <f t="shared" si="44"/>
        <v>4.6121097445600799E-2</v>
      </c>
      <c r="BS11" s="160">
        <f t="shared" si="46"/>
        <v>1.5798611111111111E-3</v>
      </c>
      <c r="BT11" s="66">
        <v>0</v>
      </c>
      <c r="BU11" s="66">
        <f>BU9+BU10+BU8</f>
        <v>1.2175925925925926E-3</v>
      </c>
      <c r="BV11" s="66" t="s">
        <v>139</v>
      </c>
      <c r="BW11" s="66">
        <v>0</v>
      </c>
      <c r="BX11" s="66">
        <v>3.6226851851851849E-4</v>
      </c>
      <c r="BY11" s="66" t="s">
        <v>139</v>
      </c>
      <c r="BZ11" s="156"/>
      <c r="CA11" s="156"/>
      <c r="CB11" s="156"/>
      <c r="CC11" s="156"/>
      <c r="CD11" s="156"/>
      <c r="CE11" s="156"/>
      <c r="CF11" s="156"/>
      <c r="CG11" s="156"/>
      <c r="CH11" s="156"/>
      <c r="CI11" s="156"/>
      <c r="CJ11" s="156"/>
      <c r="CK11" s="156"/>
      <c r="CL11" s="155"/>
      <c r="CM11" s="155"/>
      <c r="CN11" s="155"/>
      <c r="CO11" s="155"/>
      <c r="CP11" s="155"/>
      <c r="CQ11" s="176"/>
      <c r="CS11" s="196" t="s">
        <v>158</v>
      </c>
      <c r="CT11" s="195">
        <v>2</v>
      </c>
      <c r="CU11" s="6" t="s">
        <v>162</v>
      </c>
      <c r="CV11" s="197"/>
      <c r="CX11" s="153"/>
    </row>
    <row r="12" spans="2:114" x14ac:dyDescent="0.25">
      <c r="B12" s="10">
        <v>9</v>
      </c>
      <c r="C12" s="4" t="s">
        <v>15</v>
      </c>
      <c r="D12" s="5"/>
      <c r="E12" s="5"/>
      <c r="F12" s="5"/>
      <c r="G12" s="5"/>
      <c r="H12" s="6"/>
      <c r="I12" s="6"/>
      <c r="J12" s="6"/>
      <c r="K12" s="6">
        <v>1</v>
      </c>
      <c r="L12" s="6"/>
      <c r="M12" s="6"/>
      <c r="N12" s="6"/>
      <c r="O12" s="27">
        <f t="shared" si="10"/>
        <v>1</v>
      </c>
      <c r="P12" s="24">
        <v>3.9259259259259252</v>
      </c>
      <c r="Q12" s="41">
        <v>0.78518518518518499</v>
      </c>
      <c r="R12" s="6">
        <f t="shared" si="0"/>
        <v>1</v>
      </c>
      <c r="S12" s="20">
        <v>1</v>
      </c>
      <c r="T12" s="20">
        <f t="shared" si="11"/>
        <v>3.9259259259259252</v>
      </c>
      <c r="U12" s="20" t="str">
        <f t="shared" si="12"/>
        <v/>
      </c>
      <c r="V12" s="6">
        <f t="shared" si="1"/>
        <v>0</v>
      </c>
      <c r="W12" s="20">
        <v>0</v>
      </c>
      <c r="X12" s="20" t="str">
        <f t="shared" si="2"/>
        <v/>
      </c>
      <c r="Y12" s="54" t="str">
        <f t="shared" si="3"/>
        <v/>
      </c>
      <c r="Z12" s="66">
        <v>3.0618055555555562E-2</v>
      </c>
      <c r="AA12" s="66">
        <f t="shared" si="13"/>
        <v>3.0618055555555562E-2</v>
      </c>
      <c r="AB12" s="66" t="str">
        <f t="shared" si="14"/>
        <v/>
      </c>
      <c r="AC12" s="66" t="str">
        <f t="shared" si="15"/>
        <v/>
      </c>
      <c r="AD12" s="66" t="str">
        <f t="shared" si="16"/>
        <v/>
      </c>
      <c r="AF12" s="67">
        <v>3.620949074074075E-3</v>
      </c>
      <c r="AG12" s="66">
        <f t="shared" si="4"/>
        <v>3.620949074074075E-3</v>
      </c>
      <c r="AH12" s="66">
        <f t="shared" si="17"/>
        <v>3.620949074074075E-3</v>
      </c>
      <c r="AI12" s="66" t="str">
        <f t="shared" si="18"/>
        <v/>
      </c>
      <c r="AJ12" s="66" t="str">
        <f t="shared" si="5"/>
        <v/>
      </c>
      <c r="AK12" s="66" t="str">
        <f t="shared" si="19"/>
        <v/>
      </c>
      <c r="AL12" s="104" t="str">
        <f t="shared" si="20"/>
        <v/>
      </c>
      <c r="AM12" s="67">
        <v>7.8645833333333909E-4</v>
      </c>
      <c r="AN12" s="66">
        <f t="shared" si="6"/>
        <v>7.8645833333333909E-4</v>
      </c>
      <c r="AO12" s="66">
        <f t="shared" si="21"/>
        <v>7.8645833333333909E-4</v>
      </c>
      <c r="AP12" s="66" t="str">
        <f t="shared" si="22"/>
        <v/>
      </c>
      <c r="AQ12" s="66" t="str">
        <f t="shared" si="7"/>
        <v/>
      </c>
      <c r="AR12" s="66" t="str">
        <f t="shared" si="23"/>
        <v/>
      </c>
      <c r="AS12" s="104" t="str">
        <f t="shared" si="24"/>
        <v/>
      </c>
      <c r="AT12" s="67">
        <f t="shared" si="25"/>
        <v>1.1649305555555564E-2</v>
      </c>
      <c r="AU12" s="66">
        <f t="shared" si="8"/>
        <v>1.1649305555555564E-2</v>
      </c>
      <c r="AV12" s="66">
        <f t="shared" si="26"/>
        <v>1.1649305555555564E-2</v>
      </c>
      <c r="AW12" s="66" t="str">
        <f t="shared" si="27"/>
        <v/>
      </c>
      <c r="AX12" s="66" t="str">
        <f t="shared" si="9"/>
        <v/>
      </c>
      <c r="AY12" s="66" t="str">
        <f t="shared" si="28"/>
        <v/>
      </c>
      <c r="AZ12" s="110" t="str">
        <f t="shared" si="29"/>
        <v/>
      </c>
      <c r="BB12" s="106">
        <f t="shared" si="30"/>
        <v>3.9259259259259252</v>
      </c>
      <c r="BC12" s="94" t="str">
        <f t="shared" si="31"/>
        <v/>
      </c>
      <c r="BD12" s="94" t="str">
        <f t="shared" si="32"/>
        <v/>
      </c>
      <c r="BE12" s="94">
        <f t="shared" si="33"/>
        <v>3.9259259259259252</v>
      </c>
      <c r="BF12" s="94" t="str">
        <f t="shared" si="34"/>
        <v/>
      </c>
      <c r="BG12" s="94" t="str">
        <f t="shared" si="35"/>
        <v/>
      </c>
      <c r="BH12" s="94" t="str">
        <f t="shared" si="36"/>
        <v/>
      </c>
      <c r="BI12" s="94" t="str">
        <f t="shared" si="37"/>
        <v/>
      </c>
      <c r="BJ12" s="94">
        <f t="shared" si="38"/>
        <v>3.9259259259259252</v>
      </c>
      <c r="BK12" s="94" t="str">
        <f t="shared" si="39"/>
        <v/>
      </c>
      <c r="BL12" s="94" t="str">
        <f t="shared" si="40"/>
        <v/>
      </c>
      <c r="BM12" s="95" t="str">
        <f t="shared" si="41"/>
        <v/>
      </c>
      <c r="BO12" s="162">
        <f t="shared" si="42"/>
        <v>1</v>
      </c>
      <c r="BP12" s="157">
        <f t="shared" si="43"/>
        <v>0</v>
      </c>
      <c r="BQ12" s="158">
        <f t="shared" si="45"/>
        <v>0</v>
      </c>
      <c r="BR12" s="159">
        <f t="shared" si="44"/>
        <v>4.1959628033567701E-3</v>
      </c>
      <c r="BS12" s="160">
        <f t="shared" si="46"/>
        <v>1.2847222222222223E-4</v>
      </c>
      <c r="BT12" s="66">
        <v>0</v>
      </c>
      <c r="BU12" s="66">
        <v>1.2847222222222223E-4</v>
      </c>
      <c r="BV12" s="66" t="s">
        <v>137</v>
      </c>
      <c r="BW12" s="156"/>
      <c r="BX12" s="156"/>
      <c r="BY12" s="156"/>
      <c r="BZ12" s="156"/>
      <c r="CA12" s="156"/>
      <c r="CB12" s="156"/>
      <c r="CC12" s="156"/>
      <c r="CD12" s="156"/>
      <c r="CE12" s="156"/>
      <c r="CF12" s="156"/>
      <c r="CG12" s="156"/>
      <c r="CH12" s="156"/>
      <c r="CI12" s="156"/>
      <c r="CJ12" s="156"/>
      <c r="CK12" s="156"/>
      <c r="CL12" s="155"/>
      <c r="CM12" s="155"/>
      <c r="CN12" s="155"/>
      <c r="CO12" s="155"/>
      <c r="CP12" s="155"/>
      <c r="CQ12" s="176"/>
      <c r="CS12" s="196" t="s">
        <v>159</v>
      </c>
      <c r="CT12" s="27">
        <v>1</v>
      </c>
      <c r="CU12" s="6"/>
      <c r="CV12" s="197"/>
      <c r="CX12" s="153"/>
    </row>
    <row r="13" spans="2:114" x14ac:dyDescent="0.25">
      <c r="B13" s="10">
        <v>10</v>
      </c>
      <c r="C13" s="4" t="s">
        <v>15</v>
      </c>
      <c r="D13" s="5"/>
      <c r="E13" s="5"/>
      <c r="F13" s="5"/>
      <c r="G13" s="5"/>
      <c r="H13" s="6"/>
      <c r="I13" s="6"/>
      <c r="J13" s="6"/>
      <c r="K13" s="6"/>
      <c r="L13" s="6"/>
      <c r="M13" s="6"/>
      <c r="N13" s="6"/>
      <c r="O13" s="27">
        <f t="shared" si="10"/>
        <v>0</v>
      </c>
      <c r="P13" s="24">
        <v>4.3915343915343907</v>
      </c>
      <c r="Q13" s="41">
        <v>0.87830687830687815</v>
      </c>
      <c r="R13" s="6">
        <f t="shared" si="0"/>
        <v>0</v>
      </c>
      <c r="S13" s="20">
        <v>1</v>
      </c>
      <c r="T13" s="20" t="str">
        <f t="shared" si="11"/>
        <v/>
      </c>
      <c r="U13" s="20">
        <f t="shared" si="12"/>
        <v>4.3915343915343907</v>
      </c>
      <c r="V13" s="6">
        <f t="shared" si="1"/>
        <v>0</v>
      </c>
      <c r="W13" s="20">
        <v>0</v>
      </c>
      <c r="X13" s="20" t="str">
        <f t="shared" si="2"/>
        <v/>
      </c>
      <c r="Y13" s="54" t="str">
        <f t="shared" si="3"/>
        <v/>
      </c>
      <c r="Z13" s="66">
        <v>3.6528935185185178E-2</v>
      </c>
      <c r="AA13" s="66" t="str">
        <f t="shared" si="13"/>
        <v/>
      </c>
      <c r="AB13" s="66">
        <f t="shared" si="14"/>
        <v>3.6528935185185178E-2</v>
      </c>
      <c r="AC13" s="66" t="str">
        <f t="shared" si="15"/>
        <v/>
      </c>
      <c r="AD13" s="66" t="str">
        <f t="shared" si="16"/>
        <v/>
      </c>
      <c r="AF13" s="67">
        <v>3.3460648148148156E-3</v>
      </c>
      <c r="AG13" s="66">
        <f t="shared" si="4"/>
        <v>3.3460648148148156E-3</v>
      </c>
      <c r="AH13" s="66" t="str">
        <f t="shared" si="17"/>
        <v/>
      </c>
      <c r="AI13" s="66">
        <f t="shared" si="18"/>
        <v>3.3460648148148156E-3</v>
      </c>
      <c r="AJ13" s="66" t="str">
        <f t="shared" si="5"/>
        <v/>
      </c>
      <c r="AK13" s="66" t="str">
        <f t="shared" si="19"/>
        <v/>
      </c>
      <c r="AL13" s="104" t="str">
        <f t="shared" si="20"/>
        <v/>
      </c>
      <c r="AM13" s="67">
        <v>1.5677083333333263E-3</v>
      </c>
      <c r="AN13" s="66">
        <f t="shared" si="6"/>
        <v>1.5677083333333263E-3</v>
      </c>
      <c r="AO13" s="66" t="str">
        <f t="shared" si="21"/>
        <v/>
      </c>
      <c r="AP13" s="66">
        <f t="shared" si="22"/>
        <v>1.5677083333333263E-3</v>
      </c>
      <c r="AQ13" s="66" t="str">
        <f t="shared" si="7"/>
        <v/>
      </c>
      <c r="AR13" s="66" t="str">
        <f t="shared" si="23"/>
        <v/>
      </c>
      <c r="AS13" s="104" t="str">
        <f t="shared" si="24"/>
        <v/>
      </c>
      <c r="AT13" s="67">
        <f t="shared" si="25"/>
        <v>1.1605902777777774E-2</v>
      </c>
      <c r="AU13" s="66">
        <f t="shared" si="8"/>
        <v>1.1605902777777774E-2</v>
      </c>
      <c r="AV13" s="66" t="str">
        <f t="shared" si="26"/>
        <v/>
      </c>
      <c r="AW13" s="66">
        <f t="shared" si="27"/>
        <v>1.1605902777777774E-2</v>
      </c>
      <c r="AX13" s="66" t="str">
        <f t="shared" si="9"/>
        <v/>
      </c>
      <c r="AY13" s="66" t="str">
        <f t="shared" si="28"/>
        <v/>
      </c>
      <c r="AZ13" s="110" t="str">
        <f t="shared" si="29"/>
        <v/>
      </c>
      <c r="BB13" s="106">
        <f t="shared" si="30"/>
        <v>4.3915343915343907</v>
      </c>
      <c r="BC13" s="94" t="str">
        <f t="shared" si="31"/>
        <v/>
      </c>
      <c r="BD13" s="94">
        <f t="shared" si="32"/>
        <v>4.3915343915343907</v>
      </c>
      <c r="BE13" s="94" t="str">
        <f t="shared" si="33"/>
        <v/>
      </c>
      <c r="BF13" s="94" t="str">
        <f t="shared" si="34"/>
        <v/>
      </c>
      <c r="BG13" s="94" t="str">
        <f t="shared" si="35"/>
        <v/>
      </c>
      <c r="BH13" s="94" t="str">
        <f t="shared" si="36"/>
        <v/>
      </c>
      <c r="BI13" s="94" t="str">
        <f t="shared" si="37"/>
        <v/>
      </c>
      <c r="BJ13" s="94">
        <f t="shared" si="38"/>
        <v>4.3915343915343907</v>
      </c>
      <c r="BK13" s="94" t="str">
        <f t="shared" si="39"/>
        <v/>
      </c>
      <c r="BL13" s="94" t="str">
        <f t="shared" si="40"/>
        <v/>
      </c>
      <c r="BM13" s="95" t="str">
        <f t="shared" si="41"/>
        <v/>
      </c>
      <c r="BO13" s="161"/>
      <c r="BP13" s="155"/>
      <c r="BQ13" s="156"/>
      <c r="BR13" s="155"/>
      <c r="BS13" s="156"/>
      <c r="BT13" s="156"/>
      <c r="BU13" s="156"/>
      <c r="BV13" s="156"/>
      <c r="BW13" s="156"/>
      <c r="BX13" s="156"/>
      <c r="BY13" s="156"/>
      <c r="BZ13" s="156"/>
      <c r="CA13" s="156"/>
      <c r="CB13" s="156"/>
      <c r="CC13" s="156"/>
      <c r="CD13" s="156"/>
      <c r="CE13" s="156"/>
      <c r="CF13" s="156"/>
      <c r="CG13" s="156"/>
      <c r="CH13" s="156"/>
      <c r="CI13" s="156"/>
      <c r="CJ13" s="156"/>
      <c r="CK13" s="156"/>
      <c r="CL13" s="155"/>
      <c r="CM13" s="155"/>
      <c r="CN13" s="155"/>
      <c r="CO13" s="155"/>
      <c r="CP13" s="155"/>
      <c r="CQ13" s="176"/>
      <c r="CS13" s="208" t="s">
        <v>159</v>
      </c>
      <c r="CT13" s="211">
        <v>1</v>
      </c>
      <c r="CU13" s="194" t="s">
        <v>168</v>
      </c>
      <c r="CV13" s="210" t="s">
        <v>182</v>
      </c>
      <c r="CX13" s="153"/>
    </row>
    <row r="14" spans="2:114" x14ac:dyDescent="0.25">
      <c r="B14" s="10">
        <v>11</v>
      </c>
      <c r="C14" s="4" t="s">
        <v>16</v>
      </c>
      <c r="D14" s="5"/>
      <c r="E14" s="5"/>
      <c r="F14" s="5"/>
      <c r="G14" s="5">
        <v>1</v>
      </c>
      <c r="H14" s="6"/>
      <c r="I14" s="6"/>
      <c r="J14" s="6"/>
      <c r="K14" s="6"/>
      <c r="L14" s="6"/>
      <c r="M14" s="6"/>
      <c r="N14" s="6"/>
      <c r="O14" s="27">
        <f t="shared" si="10"/>
        <v>1</v>
      </c>
      <c r="P14" s="24">
        <v>4.0897435897435894</v>
      </c>
      <c r="Q14" s="41">
        <v>0.81794871794871793</v>
      </c>
      <c r="R14" s="6">
        <f t="shared" si="0"/>
        <v>0</v>
      </c>
      <c r="S14" s="20">
        <v>0</v>
      </c>
      <c r="T14" s="20" t="str">
        <f t="shared" si="11"/>
        <v/>
      </c>
      <c r="U14" s="20" t="str">
        <f t="shared" si="12"/>
        <v/>
      </c>
      <c r="V14" s="6">
        <f t="shared" si="1"/>
        <v>1</v>
      </c>
      <c r="W14" s="20">
        <v>1</v>
      </c>
      <c r="X14" s="20">
        <f t="shared" si="2"/>
        <v>4.0897435897435894</v>
      </c>
      <c r="Y14" s="54" t="str">
        <f t="shared" si="3"/>
        <v/>
      </c>
      <c r="Z14" s="66">
        <v>2.7007523148148152E-2</v>
      </c>
      <c r="AA14" s="66" t="str">
        <f t="shared" si="13"/>
        <v/>
      </c>
      <c r="AB14" s="66" t="str">
        <f t="shared" si="14"/>
        <v/>
      </c>
      <c r="AC14" s="66">
        <f t="shared" si="15"/>
        <v>2.7007523148148152E-2</v>
      </c>
      <c r="AD14" s="66" t="str">
        <f t="shared" si="16"/>
        <v/>
      </c>
      <c r="AF14" s="67">
        <v>5.6944444444444403E-4</v>
      </c>
      <c r="AG14" s="66" t="str">
        <f t="shared" si="4"/>
        <v/>
      </c>
      <c r="AH14" s="66" t="str">
        <f t="shared" si="17"/>
        <v/>
      </c>
      <c r="AI14" s="66" t="str">
        <f t="shared" si="18"/>
        <v/>
      </c>
      <c r="AJ14" s="66">
        <f t="shared" si="5"/>
        <v>5.6944444444444403E-4</v>
      </c>
      <c r="AK14" s="66">
        <f t="shared" si="19"/>
        <v>5.6944444444444403E-4</v>
      </c>
      <c r="AL14" s="104" t="str">
        <f t="shared" si="20"/>
        <v/>
      </c>
      <c r="AM14" s="67">
        <v>1.5601851851851827E-3</v>
      </c>
      <c r="AN14" s="66" t="str">
        <f t="shared" si="6"/>
        <v/>
      </c>
      <c r="AO14" s="66" t="str">
        <f t="shared" si="21"/>
        <v/>
      </c>
      <c r="AP14" s="66" t="str">
        <f t="shared" si="22"/>
        <v/>
      </c>
      <c r="AQ14" s="66">
        <f t="shared" si="7"/>
        <v>1.5601851851851827E-3</v>
      </c>
      <c r="AR14" s="66">
        <f t="shared" si="23"/>
        <v>1.5601851851851827E-3</v>
      </c>
      <c r="AS14" s="104" t="str">
        <f t="shared" si="24"/>
        <v/>
      </c>
      <c r="AT14" s="67">
        <f t="shared" si="25"/>
        <v>3.2685185185185148E-3</v>
      </c>
      <c r="AU14" s="66" t="str">
        <f t="shared" si="8"/>
        <v/>
      </c>
      <c r="AV14" s="66" t="str">
        <f t="shared" si="26"/>
        <v/>
      </c>
      <c r="AW14" s="66" t="str">
        <f t="shared" si="27"/>
        <v/>
      </c>
      <c r="AX14" s="66">
        <f t="shared" si="9"/>
        <v>3.2685185185185148E-3</v>
      </c>
      <c r="AY14" s="66">
        <f t="shared" si="28"/>
        <v>3.2685185185185148E-3</v>
      </c>
      <c r="AZ14" s="110" t="str">
        <f t="shared" si="29"/>
        <v/>
      </c>
      <c r="BB14" s="106" t="str">
        <f t="shared" si="30"/>
        <v/>
      </c>
      <c r="BC14" s="94" t="str">
        <f t="shared" si="31"/>
        <v/>
      </c>
      <c r="BD14" s="94" t="str">
        <f t="shared" si="32"/>
        <v/>
      </c>
      <c r="BE14" s="94" t="str">
        <f t="shared" si="33"/>
        <v/>
      </c>
      <c r="BF14" s="94" t="str">
        <f t="shared" si="34"/>
        <v/>
      </c>
      <c r="BG14" s="94">
        <f t="shared" si="35"/>
        <v>4.0897435897435894</v>
      </c>
      <c r="BH14" s="94">
        <f t="shared" si="36"/>
        <v>4.0897435897435894</v>
      </c>
      <c r="BI14" s="94" t="str">
        <f t="shared" si="37"/>
        <v/>
      </c>
      <c r="BJ14" s="94" t="str">
        <f t="shared" si="38"/>
        <v/>
      </c>
      <c r="BK14" s="94" t="str">
        <f t="shared" si="39"/>
        <v/>
      </c>
      <c r="BL14" s="94" t="str">
        <f t="shared" si="40"/>
        <v/>
      </c>
      <c r="BM14" s="95">
        <f t="shared" si="41"/>
        <v>4.0897435897435894</v>
      </c>
      <c r="BO14" s="162">
        <f>O14</f>
        <v>1</v>
      </c>
      <c r="BP14" s="157">
        <f>BQ14/AM14</f>
        <v>0</v>
      </c>
      <c r="BQ14" s="158">
        <f t="shared" ref="BQ14:BQ15" si="47">BT14+BW14+BZ14+CC14+CF14+CI14</f>
        <v>0</v>
      </c>
      <c r="BR14" s="159">
        <f>BS14/Z14</f>
        <v>4.9840365124600911E-2</v>
      </c>
      <c r="BS14" s="160">
        <f t="shared" ref="BS14:BS15" si="48">BU14+BX14+CA14+CD14+CG14+CJ14</f>
        <v>1.3460648148148149E-3</v>
      </c>
      <c r="BT14" s="66">
        <v>0</v>
      </c>
      <c r="BU14" s="66">
        <f>BU12+BU13+BU11</f>
        <v>1.3460648148148149E-3</v>
      </c>
      <c r="BV14" s="66" t="s">
        <v>139</v>
      </c>
      <c r="BW14" s="156"/>
      <c r="BX14" s="156"/>
      <c r="BY14" s="156"/>
      <c r="BZ14" s="156"/>
      <c r="CA14" s="156"/>
      <c r="CB14" s="156"/>
      <c r="CC14" s="156"/>
      <c r="CD14" s="156"/>
      <c r="CE14" s="156"/>
      <c r="CF14" s="156"/>
      <c r="CG14" s="156"/>
      <c r="CH14" s="156"/>
      <c r="CI14" s="156"/>
      <c r="CJ14" s="156"/>
      <c r="CK14" s="156"/>
      <c r="CL14" s="155"/>
      <c r="CM14" s="155"/>
      <c r="CN14" s="155"/>
      <c r="CO14" s="155"/>
      <c r="CP14" s="155"/>
      <c r="CQ14" s="176"/>
      <c r="CS14" s="196" t="s">
        <v>158</v>
      </c>
      <c r="CT14" s="195" t="s">
        <v>180</v>
      </c>
      <c r="CU14" s="6" t="s">
        <v>172</v>
      </c>
      <c r="CV14" s="197" t="s">
        <v>175</v>
      </c>
      <c r="CX14" s="153"/>
    </row>
    <row r="15" spans="2:114" x14ac:dyDescent="0.25">
      <c r="B15" s="10">
        <v>12</v>
      </c>
      <c r="C15" s="4" t="s">
        <v>15</v>
      </c>
      <c r="D15" s="5"/>
      <c r="E15" s="5"/>
      <c r="F15" s="5"/>
      <c r="G15" s="5"/>
      <c r="H15" s="6"/>
      <c r="I15" s="6">
        <v>1</v>
      </c>
      <c r="J15" s="6"/>
      <c r="K15" s="6"/>
      <c r="L15" s="6"/>
      <c r="M15" s="6"/>
      <c r="N15" s="6"/>
      <c r="O15" s="27">
        <f t="shared" si="10"/>
        <v>1</v>
      </c>
      <c r="P15" s="24">
        <v>4.4312169312169303</v>
      </c>
      <c r="Q15" s="41">
        <v>0.88624338624338606</v>
      </c>
      <c r="R15" s="6">
        <f t="shared" si="0"/>
        <v>1</v>
      </c>
      <c r="S15" s="20">
        <v>1</v>
      </c>
      <c r="T15" s="20">
        <f t="shared" si="11"/>
        <v>4.4312169312169303</v>
      </c>
      <c r="U15" s="20" t="str">
        <f t="shared" si="12"/>
        <v/>
      </c>
      <c r="V15" s="6">
        <f t="shared" si="1"/>
        <v>0</v>
      </c>
      <c r="W15" s="20">
        <v>0</v>
      </c>
      <c r="X15" s="20" t="str">
        <f t="shared" si="2"/>
        <v/>
      </c>
      <c r="Y15" s="54" t="str">
        <f t="shared" si="3"/>
        <v/>
      </c>
      <c r="Z15" s="66">
        <v>3.0350115740740764E-2</v>
      </c>
      <c r="AA15" s="66">
        <f t="shared" si="13"/>
        <v>3.0350115740740764E-2</v>
      </c>
      <c r="AB15" s="66" t="str">
        <f t="shared" si="14"/>
        <v/>
      </c>
      <c r="AC15" s="66" t="str">
        <f t="shared" si="15"/>
        <v/>
      </c>
      <c r="AD15" s="66" t="str">
        <f t="shared" si="16"/>
        <v/>
      </c>
      <c r="AF15" s="67">
        <v>1.4108796296296291E-3</v>
      </c>
      <c r="AG15" s="66">
        <f t="shared" si="4"/>
        <v>1.4108796296296291E-3</v>
      </c>
      <c r="AH15" s="66">
        <f t="shared" si="17"/>
        <v>1.4108796296296291E-3</v>
      </c>
      <c r="AI15" s="66" t="str">
        <f t="shared" si="18"/>
        <v/>
      </c>
      <c r="AJ15" s="66" t="str">
        <f t="shared" si="5"/>
        <v/>
      </c>
      <c r="AK15" s="66" t="str">
        <f t="shared" si="19"/>
        <v/>
      </c>
      <c r="AL15" s="104" t="str">
        <f t="shared" si="20"/>
        <v/>
      </c>
      <c r="AM15" s="67">
        <v>2.3275462962962972E-3</v>
      </c>
      <c r="AN15" s="66">
        <f t="shared" si="6"/>
        <v>2.3275462962962972E-3</v>
      </c>
      <c r="AO15" s="66">
        <f t="shared" si="21"/>
        <v>2.3275462962962972E-3</v>
      </c>
      <c r="AP15" s="66" t="str">
        <f t="shared" si="22"/>
        <v/>
      </c>
      <c r="AQ15" s="66" t="str">
        <f t="shared" si="7"/>
        <v/>
      </c>
      <c r="AR15" s="66" t="str">
        <f t="shared" si="23"/>
        <v/>
      </c>
      <c r="AS15" s="104" t="str">
        <f t="shared" si="24"/>
        <v/>
      </c>
      <c r="AT15" s="67">
        <f t="shared" si="25"/>
        <v>6.5601851851851845E-3</v>
      </c>
      <c r="AU15" s="66">
        <f t="shared" si="8"/>
        <v>6.5601851851851845E-3</v>
      </c>
      <c r="AV15" s="66">
        <f t="shared" si="26"/>
        <v>6.5601851851851845E-3</v>
      </c>
      <c r="AW15" s="66" t="str">
        <f t="shared" si="27"/>
        <v/>
      </c>
      <c r="AX15" s="66" t="str">
        <f t="shared" si="9"/>
        <v/>
      </c>
      <c r="AY15" s="66" t="str">
        <f t="shared" si="28"/>
        <v/>
      </c>
      <c r="AZ15" s="110" t="str">
        <f t="shared" si="29"/>
        <v/>
      </c>
      <c r="BB15" s="106" t="str">
        <f t="shared" si="30"/>
        <v/>
      </c>
      <c r="BC15" s="94">
        <f t="shared" si="31"/>
        <v>4.4312169312169303</v>
      </c>
      <c r="BD15" s="94">
        <f t="shared" si="32"/>
        <v>4.4312169312169303</v>
      </c>
      <c r="BE15" s="94" t="str">
        <f t="shared" si="33"/>
        <v/>
      </c>
      <c r="BF15" s="94" t="str">
        <f t="shared" si="34"/>
        <v/>
      </c>
      <c r="BG15" s="94" t="str">
        <f t="shared" si="35"/>
        <v/>
      </c>
      <c r="BH15" s="94" t="str">
        <f t="shared" si="36"/>
        <v/>
      </c>
      <c r="BI15" s="94" t="str">
        <f t="shared" si="37"/>
        <v/>
      </c>
      <c r="BJ15" s="94">
        <f t="shared" si="38"/>
        <v>4.4312169312169303</v>
      </c>
      <c r="BK15" s="94" t="str">
        <f t="shared" si="39"/>
        <v/>
      </c>
      <c r="BL15" s="94" t="str">
        <f t="shared" si="40"/>
        <v/>
      </c>
      <c r="BM15" s="95" t="str">
        <f t="shared" si="41"/>
        <v/>
      </c>
      <c r="BO15" s="162">
        <f>O15</f>
        <v>1</v>
      </c>
      <c r="BP15" s="157">
        <f>BQ15/AM15</f>
        <v>0</v>
      </c>
      <c r="BQ15" s="158">
        <f t="shared" si="47"/>
        <v>0</v>
      </c>
      <c r="BR15" s="159">
        <f>BS15/Z15</f>
        <v>4.3092763847840561E-3</v>
      </c>
      <c r="BS15" s="160">
        <f t="shared" si="48"/>
        <v>1.3078703703703703E-4</v>
      </c>
      <c r="BT15" s="66">
        <v>0</v>
      </c>
      <c r="BU15" s="66">
        <v>1.3078703703703703E-4</v>
      </c>
      <c r="BV15" s="66" t="s">
        <v>157</v>
      </c>
      <c r="BW15" s="156"/>
      <c r="BX15" s="156"/>
      <c r="BY15" s="156"/>
      <c r="BZ15" s="156"/>
      <c r="CA15" s="156"/>
      <c r="CB15" s="156"/>
      <c r="CC15" s="156"/>
      <c r="CD15" s="156"/>
      <c r="CE15" s="156"/>
      <c r="CF15" s="156"/>
      <c r="CG15" s="156"/>
      <c r="CH15" s="156"/>
      <c r="CI15" s="156"/>
      <c r="CJ15" s="156"/>
      <c r="CK15" s="156"/>
      <c r="CL15" s="155"/>
      <c r="CM15" s="155"/>
      <c r="CN15" s="155"/>
      <c r="CO15" s="155"/>
      <c r="CP15" s="155"/>
      <c r="CQ15" s="176"/>
      <c r="CS15" s="196" t="s">
        <v>159</v>
      </c>
      <c r="CT15" s="27">
        <v>5</v>
      </c>
      <c r="CU15" s="6" t="s">
        <v>181</v>
      </c>
      <c r="CV15" s="197"/>
      <c r="CX15" s="153"/>
    </row>
    <row r="16" spans="2:114" x14ac:dyDescent="0.25">
      <c r="B16" s="10">
        <v>13</v>
      </c>
      <c r="C16" s="4" t="s">
        <v>16</v>
      </c>
      <c r="D16" s="8"/>
      <c r="E16" s="8"/>
      <c r="F16" s="8"/>
      <c r="G16" s="8"/>
      <c r="H16" s="6"/>
      <c r="I16" s="6"/>
      <c r="J16" s="6"/>
      <c r="K16" s="6"/>
      <c r="L16" s="6"/>
      <c r="M16" s="6"/>
      <c r="N16" s="6"/>
      <c r="O16" s="27">
        <f t="shared" si="10"/>
        <v>0</v>
      </c>
      <c r="P16" s="24">
        <v>4.2948717948717938</v>
      </c>
      <c r="Q16" s="41">
        <v>0.85897435897435881</v>
      </c>
      <c r="R16" s="6">
        <f t="shared" si="0"/>
        <v>0</v>
      </c>
      <c r="S16" s="20">
        <v>0</v>
      </c>
      <c r="T16" s="20" t="str">
        <f t="shared" si="11"/>
        <v/>
      </c>
      <c r="U16" s="20" t="str">
        <f t="shared" si="12"/>
        <v/>
      </c>
      <c r="V16" s="6">
        <f t="shared" si="1"/>
        <v>0</v>
      </c>
      <c r="W16" s="20">
        <v>0</v>
      </c>
      <c r="X16" s="20" t="str">
        <f t="shared" si="2"/>
        <v/>
      </c>
      <c r="Y16" s="54">
        <f t="shared" si="3"/>
        <v>4.2948717948717938</v>
      </c>
      <c r="Z16" s="66">
        <v>2.8437499999999998E-2</v>
      </c>
      <c r="AA16" s="66" t="str">
        <f t="shared" si="13"/>
        <v/>
      </c>
      <c r="AB16" s="66" t="str">
        <f t="shared" si="14"/>
        <v/>
      </c>
      <c r="AC16" s="66" t="str">
        <f t="shared" si="15"/>
        <v/>
      </c>
      <c r="AD16" s="66">
        <f t="shared" si="16"/>
        <v>2.8437499999999998E-2</v>
      </c>
      <c r="AF16" s="67">
        <v>5.1157407407408095E-4</v>
      </c>
      <c r="AG16" s="66" t="str">
        <f t="shared" si="4"/>
        <v/>
      </c>
      <c r="AH16" s="66" t="str">
        <f t="shared" si="17"/>
        <v/>
      </c>
      <c r="AI16" s="66" t="str">
        <f t="shared" si="18"/>
        <v/>
      </c>
      <c r="AJ16" s="66">
        <f t="shared" si="5"/>
        <v>5.1157407407408095E-4</v>
      </c>
      <c r="AK16" s="66" t="str">
        <f t="shared" si="19"/>
        <v/>
      </c>
      <c r="AL16" s="104">
        <f t="shared" si="20"/>
        <v>5.1157407407408095E-4</v>
      </c>
      <c r="AM16" s="67">
        <v>0</v>
      </c>
      <c r="AN16" s="66" t="str">
        <f t="shared" si="6"/>
        <v/>
      </c>
      <c r="AO16" s="66" t="str">
        <f t="shared" si="21"/>
        <v/>
      </c>
      <c r="AP16" s="66" t="str">
        <f t="shared" si="22"/>
        <v/>
      </c>
      <c r="AQ16" s="66">
        <f t="shared" si="7"/>
        <v>0</v>
      </c>
      <c r="AR16" s="66" t="str">
        <f t="shared" si="23"/>
        <v/>
      </c>
      <c r="AS16" s="104">
        <f t="shared" si="24"/>
        <v>0</v>
      </c>
      <c r="AT16" s="67">
        <f t="shared" si="25"/>
        <v>1.5347222222222429E-3</v>
      </c>
      <c r="AU16" s="66" t="str">
        <f t="shared" si="8"/>
        <v/>
      </c>
      <c r="AV16" s="66" t="str">
        <f t="shared" si="26"/>
        <v/>
      </c>
      <c r="AW16" s="66" t="str">
        <f t="shared" si="27"/>
        <v/>
      </c>
      <c r="AX16" s="66">
        <f t="shared" si="9"/>
        <v>1.5347222222222429E-3</v>
      </c>
      <c r="AY16" s="66" t="str">
        <f t="shared" si="28"/>
        <v/>
      </c>
      <c r="AZ16" s="110">
        <f t="shared" si="29"/>
        <v>1.5347222222222429E-3</v>
      </c>
      <c r="BB16" s="106" t="str">
        <f t="shared" si="30"/>
        <v/>
      </c>
      <c r="BC16" s="94" t="str">
        <f t="shared" si="31"/>
        <v/>
      </c>
      <c r="BD16" s="94" t="str">
        <f t="shared" si="32"/>
        <v/>
      </c>
      <c r="BE16" s="94" t="str">
        <f t="shared" si="33"/>
        <v/>
      </c>
      <c r="BF16" s="94" t="str">
        <f t="shared" si="34"/>
        <v/>
      </c>
      <c r="BG16" s="94">
        <f t="shared" si="35"/>
        <v>4.2948717948717938</v>
      </c>
      <c r="BH16" s="94" t="str">
        <f t="shared" si="36"/>
        <v/>
      </c>
      <c r="BI16" s="94">
        <f t="shared" si="37"/>
        <v>4.2948717948717938</v>
      </c>
      <c r="BJ16" s="94" t="str">
        <f t="shared" si="38"/>
        <v/>
      </c>
      <c r="BK16" s="94" t="str">
        <f t="shared" si="39"/>
        <v/>
      </c>
      <c r="BL16" s="94" t="str">
        <f t="shared" si="40"/>
        <v/>
      </c>
      <c r="BM16" s="95">
        <f t="shared" si="41"/>
        <v>4.2948717948717938</v>
      </c>
      <c r="BO16" s="161"/>
      <c r="BP16" s="155"/>
      <c r="BQ16" s="156"/>
      <c r="BR16" s="155"/>
      <c r="BS16" s="156"/>
      <c r="BT16" s="156"/>
      <c r="BU16" s="156"/>
      <c r="BV16" s="156"/>
      <c r="BW16" s="156"/>
      <c r="BX16" s="156"/>
      <c r="BY16" s="155"/>
      <c r="BZ16" s="156"/>
      <c r="CA16" s="156"/>
      <c r="CB16" s="156"/>
      <c r="CC16" s="156"/>
      <c r="CD16" s="156"/>
      <c r="CE16" s="156"/>
      <c r="CF16" s="156"/>
      <c r="CG16" s="156"/>
      <c r="CH16" s="156"/>
      <c r="CI16" s="156"/>
      <c r="CJ16" s="156"/>
      <c r="CK16" s="156"/>
      <c r="CL16" s="155"/>
      <c r="CM16" s="155"/>
      <c r="CN16" s="155"/>
      <c r="CO16" s="155"/>
      <c r="CP16" s="155"/>
      <c r="CQ16" s="176"/>
      <c r="CS16" s="208" t="s">
        <v>158</v>
      </c>
      <c r="CT16" s="209">
        <v>3</v>
      </c>
      <c r="CU16" s="194" t="s">
        <v>163</v>
      </c>
      <c r="CV16" s="210"/>
      <c r="CX16" s="153"/>
    </row>
    <row r="17" spans="2:102" x14ac:dyDescent="0.25">
      <c r="B17" s="10">
        <v>14</v>
      </c>
      <c r="C17" s="4" t="s">
        <v>16</v>
      </c>
      <c r="D17" s="8"/>
      <c r="E17" s="8"/>
      <c r="F17" s="8"/>
      <c r="G17" s="8"/>
      <c r="H17" s="6"/>
      <c r="I17" s="6"/>
      <c r="J17" s="6"/>
      <c r="K17" s="6"/>
      <c r="L17" s="6"/>
      <c r="M17" s="6"/>
      <c r="N17" s="6"/>
      <c r="O17" s="27">
        <f t="shared" si="10"/>
        <v>0</v>
      </c>
      <c r="P17" s="24">
        <v>3.6937321937321936</v>
      </c>
      <c r="Q17" s="41">
        <v>0.73874643874643875</v>
      </c>
      <c r="R17" s="6">
        <f t="shared" si="0"/>
        <v>0</v>
      </c>
      <c r="S17" s="20">
        <v>0</v>
      </c>
      <c r="T17" s="20" t="str">
        <f t="shared" si="11"/>
        <v/>
      </c>
      <c r="U17" s="20" t="str">
        <f t="shared" si="12"/>
        <v/>
      </c>
      <c r="V17" s="6">
        <f t="shared" si="1"/>
        <v>0</v>
      </c>
      <c r="W17" s="20">
        <v>0</v>
      </c>
      <c r="X17" s="20" t="str">
        <f t="shared" si="2"/>
        <v/>
      </c>
      <c r="Y17" s="54">
        <f t="shared" si="3"/>
        <v>3.6937321937321936</v>
      </c>
      <c r="Z17" s="66">
        <v>2.6821759259259274E-2</v>
      </c>
      <c r="AA17" s="66" t="str">
        <f t="shared" si="13"/>
        <v/>
      </c>
      <c r="AB17" s="66" t="str">
        <f t="shared" si="14"/>
        <v/>
      </c>
      <c r="AC17" s="66" t="str">
        <f t="shared" si="15"/>
        <v/>
      </c>
      <c r="AD17" s="66">
        <f t="shared" si="16"/>
        <v>2.6821759259259274E-2</v>
      </c>
      <c r="AF17" s="67">
        <v>2.1412037037037124E-4</v>
      </c>
      <c r="AG17" s="66" t="str">
        <f t="shared" si="4"/>
        <v/>
      </c>
      <c r="AH17" s="66" t="str">
        <f t="shared" si="17"/>
        <v/>
      </c>
      <c r="AI17" s="66" t="str">
        <f t="shared" si="18"/>
        <v/>
      </c>
      <c r="AJ17" s="66">
        <f t="shared" si="5"/>
        <v>2.1412037037037124E-4</v>
      </c>
      <c r="AK17" s="66" t="str">
        <f t="shared" si="19"/>
        <v/>
      </c>
      <c r="AL17" s="104">
        <f t="shared" si="20"/>
        <v>2.1412037037037124E-4</v>
      </c>
      <c r="AM17" s="67">
        <v>2.731481481481543E-4</v>
      </c>
      <c r="AN17" s="66" t="str">
        <f t="shared" si="6"/>
        <v/>
      </c>
      <c r="AO17" s="66" t="str">
        <f t="shared" si="21"/>
        <v/>
      </c>
      <c r="AP17" s="66" t="str">
        <f t="shared" si="22"/>
        <v/>
      </c>
      <c r="AQ17" s="66">
        <f t="shared" si="7"/>
        <v>2.731481481481543E-4</v>
      </c>
      <c r="AR17" s="66" t="str">
        <f t="shared" si="23"/>
        <v/>
      </c>
      <c r="AS17" s="104">
        <f t="shared" si="24"/>
        <v>2.731481481481543E-4</v>
      </c>
      <c r="AT17" s="67">
        <f t="shared" si="25"/>
        <v>9.1550925925926803E-4</v>
      </c>
      <c r="AU17" s="66" t="str">
        <f t="shared" si="8"/>
        <v/>
      </c>
      <c r="AV17" s="66" t="str">
        <f t="shared" si="26"/>
        <v/>
      </c>
      <c r="AW17" s="66" t="str">
        <f t="shared" si="27"/>
        <v/>
      </c>
      <c r="AX17" s="66">
        <f t="shared" si="9"/>
        <v>9.1550925925926803E-4</v>
      </c>
      <c r="AY17" s="66" t="str">
        <f t="shared" si="28"/>
        <v/>
      </c>
      <c r="AZ17" s="110">
        <f t="shared" si="29"/>
        <v>9.1550925925926803E-4</v>
      </c>
      <c r="BB17" s="106" t="str">
        <f t="shared" si="30"/>
        <v/>
      </c>
      <c r="BC17" s="94" t="str">
        <f t="shared" si="31"/>
        <v/>
      </c>
      <c r="BD17" s="94" t="str">
        <f t="shared" si="32"/>
        <v/>
      </c>
      <c r="BE17" s="94" t="str">
        <f t="shared" si="33"/>
        <v/>
      </c>
      <c r="BF17" s="94" t="str">
        <f t="shared" si="34"/>
        <v/>
      </c>
      <c r="BG17" s="94">
        <f t="shared" si="35"/>
        <v>3.6937321937321936</v>
      </c>
      <c r="BH17" s="94" t="str">
        <f t="shared" si="36"/>
        <v/>
      </c>
      <c r="BI17" s="94">
        <f t="shared" si="37"/>
        <v>3.6937321937321936</v>
      </c>
      <c r="BJ17" s="94" t="str">
        <f t="shared" si="38"/>
        <v/>
      </c>
      <c r="BK17" s="94" t="str">
        <f t="shared" si="39"/>
        <v/>
      </c>
      <c r="BL17" s="94" t="str">
        <f t="shared" si="40"/>
        <v/>
      </c>
      <c r="BM17" s="95">
        <f t="shared" si="41"/>
        <v>3.6937321937321936</v>
      </c>
      <c r="BO17" s="161"/>
      <c r="BP17" s="155"/>
      <c r="BQ17" s="156"/>
      <c r="BR17" s="155"/>
      <c r="BS17" s="156"/>
      <c r="BT17" s="156"/>
      <c r="BU17" s="156"/>
      <c r="BV17" s="156"/>
      <c r="BW17" s="156"/>
      <c r="BX17" s="156"/>
      <c r="BY17" s="156"/>
      <c r="BZ17" s="156"/>
      <c r="CA17" s="156"/>
      <c r="CB17" s="156"/>
      <c r="CC17" s="156"/>
      <c r="CD17" s="156"/>
      <c r="CE17" s="156"/>
      <c r="CF17" s="156"/>
      <c r="CG17" s="156"/>
      <c r="CH17" s="156"/>
      <c r="CI17" s="156"/>
      <c r="CJ17" s="156"/>
      <c r="CK17" s="156"/>
      <c r="CL17" s="155"/>
      <c r="CM17" s="155"/>
      <c r="CN17" s="155"/>
      <c r="CO17" s="155"/>
      <c r="CP17" s="155"/>
      <c r="CQ17" s="176"/>
      <c r="CS17" s="208" t="s">
        <v>158</v>
      </c>
      <c r="CT17" s="209">
        <v>2</v>
      </c>
      <c r="CU17" s="194" t="s">
        <v>164</v>
      </c>
      <c r="CV17" s="210" t="s">
        <v>177</v>
      </c>
      <c r="CX17" s="153"/>
    </row>
    <row r="18" spans="2:102" x14ac:dyDescent="0.25">
      <c r="B18" s="10">
        <v>15</v>
      </c>
      <c r="C18" s="4" t="s">
        <v>16</v>
      </c>
      <c r="D18" s="5"/>
      <c r="E18" s="5"/>
      <c r="F18" s="5"/>
      <c r="G18" s="5"/>
      <c r="H18" s="6">
        <v>2</v>
      </c>
      <c r="I18" s="6"/>
      <c r="J18" s="6"/>
      <c r="K18" s="6"/>
      <c r="L18" s="6"/>
      <c r="M18" s="6"/>
      <c r="N18" s="6"/>
      <c r="O18" s="27">
        <f t="shared" si="10"/>
        <v>2</v>
      </c>
      <c r="P18" s="24">
        <v>4.2834757834757831</v>
      </c>
      <c r="Q18" s="41">
        <v>0.85669515669515661</v>
      </c>
      <c r="R18" s="6">
        <f t="shared" si="0"/>
        <v>0</v>
      </c>
      <c r="S18" s="20">
        <v>0</v>
      </c>
      <c r="T18" s="20" t="str">
        <f t="shared" si="11"/>
        <v/>
      </c>
      <c r="U18" s="20" t="str">
        <f t="shared" si="12"/>
        <v/>
      </c>
      <c r="V18" s="6">
        <f t="shared" si="1"/>
        <v>1</v>
      </c>
      <c r="W18" s="20">
        <v>1</v>
      </c>
      <c r="X18" s="20">
        <f t="shared" si="2"/>
        <v>4.2834757834757831</v>
      </c>
      <c r="Y18" s="54" t="str">
        <f t="shared" si="3"/>
        <v/>
      </c>
      <c r="Z18" s="66">
        <v>3.6544560185185204E-2</v>
      </c>
      <c r="AA18" s="66" t="str">
        <f t="shared" si="13"/>
        <v/>
      </c>
      <c r="AB18" s="66" t="str">
        <f t="shared" si="14"/>
        <v/>
      </c>
      <c r="AC18" s="66">
        <f t="shared" si="15"/>
        <v>3.6544560185185204E-2</v>
      </c>
      <c r="AD18" s="66" t="str">
        <f t="shared" si="16"/>
        <v/>
      </c>
      <c r="AF18" s="67">
        <v>2.9241898148148135E-3</v>
      </c>
      <c r="AG18" s="66" t="str">
        <f t="shared" si="4"/>
        <v/>
      </c>
      <c r="AH18" s="66" t="str">
        <f t="shared" si="17"/>
        <v/>
      </c>
      <c r="AI18" s="66" t="str">
        <f t="shared" si="18"/>
        <v/>
      </c>
      <c r="AJ18" s="66">
        <f t="shared" si="5"/>
        <v>2.9241898148148135E-3</v>
      </c>
      <c r="AK18" s="66">
        <f t="shared" si="19"/>
        <v>2.9241898148148135E-3</v>
      </c>
      <c r="AL18" s="104" t="str">
        <f t="shared" si="20"/>
        <v/>
      </c>
      <c r="AM18" s="67">
        <v>6.6203703703703737E-4</v>
      </c>
      <c r="AN18" s="66" t="str">
        <f t="shared" si="6"/>
        <v/>
      </c>
      <c r="AO18" s="66" t="str">
        <f t="shared" si="21"/>
        <v/>
      </c>
      <c r="AP18" s="66" t="str">
        <f t="shared" si="22"/>
        <v/>
      </c>
      <c r="AQ18" s="66">
        <f t="shared" si="7"/>
        <v>6.6203703703703737E-4</v>
      </c>
      <c r="AR18" s="66">
        <f t="shared" si="23"/>
        <v>6.6203703703703737E-4</v>
      </c>
      <c r="AS18" s="104" t="str">
        <f t="shared" si="24"/>
        <v/>
      </c>
      <c r="AT18" s="67">
        <f t="shared" si="25"/>
        <v>9.4346064814814778E-3</v>
      </c>
      <c r="AU18" s="66" t="str">
        <f t="shared" si="8"/>
        <v/>
      </c>
      <c r="AV18" s="66" t="str">
        <f t="shared" si="26"/>
        <v/>
      </c>
      <c r="AW18" s="66" t="str">
        <f t="shared" si="27"/>
        <v/>
      </c>
      <c r="AX18" s="66">
        <f t="shared" si="9"/>
        <v>9.4346064814814778E-3</v>
      </c>
      <c r="AY18" s="66">
        <f t="shared" si="28"/>
        <v>9.4346064814814778E-3</v>
      </c>
      <c r="AZ18" s="110" t="str">
        <f t="shared" si="29"/>
        <v/>
      </c>
      <c r="BB18" s="106" t="str">
        <f t="shared" si="30"/>
        <v/>
      </c>
      <c r="BC18" s="94" t="str">
        <f t="shared" si="31"/>
        <v/>
      </c>
      <c r="BD18" s="94" t="str">
        <f t="shared" si="32"/>
        <v/>
      </c>
      <c r="BE18" s="94" t="str">
        <f t="shared" si="33"/>
        <v/>
      </c>
      <c r="BF18" s="94">
        <f t="shared" si="34"/>
        <v>4.2834757834757831</v>
      </c>
      <c r="BG18" s="94" t="str">
        <f t="shared" si="35"/>
        <v/>
      </c>
      <c r="BH18" s="94" t="str">
        <f t="shared" si="36"/>
        <v/>
      </c>
      <c r="BI18" s="94">
        <f t="shared" si="37"/>
        <v>4.2834757834757831</v>
      </c>
      <c r="BJ18" s="94" t="str">
        <f t="shared" si="38"/>
        <v/>
      </c>
      <c r="BK18" s="94" t="str">
        <f t="shared" si="39"/>
        <v/>
      </c>
      <c r="BL18" s="94">
        <f t="shared" si="40"/>
        <v>4.2834757834757831</v>
      </c>
      <c r="BM18" s="95" t="str">
        <f t="shared" si="41"/>
        <v/>
      </c>
      <c r="BO18" s="162">
        <f>O18</f>
        <v>2</v>
      </c>
      <c r="BP18" s="157">
        <f>BQ18/AM18</f>
        <v>0</v>
      </c>
      <c r="BQ18" s="158">
        <f t="shared" ref="BQ18" si="49">BT18+BW18+BZ18+CC18+CF18+CI18</f>
        <v>0</v>
      </c>
      <c r="BR18" s="159">
        <f>BS18/Z18</f>
        <v>9.9447338833552335E-3</v>
      </c>
      <c r="BS18" s="160">
        <f t="shared" ref="BS18" si="50">BU18+BX18+CA18+CD18+CG18+CJ18</f>
        <v>3.634259259259259E-4</v>
      </c>
      <c r="BT18" s="66">
        <v>0</v>
      </c>
      <c r="BU18" s="66">
        <v>3.634259259259259E-4</v>
      </c>
      <c r="BV18" s="66" t="s">
        <v>137</v>
      </c>
      <c r="BW18" s="156"/>
      <c r="BX18" s="156"/>
      <c r="BY18" s="156"/>
      <c r="BZ18" s="156"/>
      <c r="CA18" s="156"/>
      <c r="CB18" s="156"/>
      <c r="CC18" s="156"/>
      <c r="CD18" s="156"/>
      <c r="CE18" s="156"/>
      <c r="CF18" s="156"/>
      <c r="CG18" s="156"/>
      <c r="CH18" s="156"/>
      <c r="CI18" s="156"/>
      <c r="CJ18" s="156"/>
      <c r="CK18" s="156"/>
      <c r="CL18" s="155"/>
      <c r="CM18" s="155"/>
      <c r="CN18" s="155"/>
      <c r="CO18" s="155"/>
      <c r="CP18" s="155"/>
      <c r="CQ18" s="176"/>
      <c r="CS18" s="196" t="s">
        <v>158</v>
      </c>
      <c r="CT18" s="195">
        <v>4</v>
      </c>
      <c r="CU18" s="6" t="s">
        <v>165</v>
      </c>
      <c r="CV18" s="197"/>
      <c r="CX18" s="153"/>
    </row>
    <row r="19" spans="2:102" x14ac:dyDescent="0.25">
      <c r="B19" s="10">
        <v>16</v>
      </c>
      <c r="C19" s="4" t="s">
        <v>15</v>
      </c>
      <c r="D19" s="5"/>
      <c r="E19" s="5"/>
      <c r="F19" s="5"/>
      <c r="G19" s="5"/>
      <c r="H19" s="6"/>
      <c r="I19" s="6"/>
      <c r="J19" s="6"/>
      <c r="K19" s="6"/>
      <c r="L19" s="6"/>
      <c r="M19" s="6"/>
      <c r="N19" s="6"/>
      <c r="O19" s="27">
        <f t="shared" si="10"/>
        <v>0</v>
      </c>
      <c r="P19" s="24">
        <v>4.5211640211640205</v>
      </c>
      <c r="Q19" s="41">
        <v>0.90423280423280405</v>
      </c>
      <c r="R19" s="6">
        <f t="shared" si="0"/>
        <v>0</v>
      </c>
      <c r="S19" s="20">
        <v>0</v>
      </c>
      <c r="T19" s="20" t="str">
        <f t="shared" si="11"/>
        <v/>
      </c>
      <c r="U19" s="20">
        <f t="shared" si="12"/>
        <v>4.5211640211640205</v>
      </c>
      <c r="V19" s="6">
        <f t="shared" si="1"/>
        <v>0</v>
      </c>
      <c r="W19" s="20">
        <v>0</v>
      </c>
      <c r="X19" s="20" t="str">
        <f t="shared" si="2"/>
        <v/>
      </c>
      <c r="Y19" s="54" t="str">
        <f t="shared" si="3"/>
        <v/>
      </c>
      <c r="Z19" s="66">
        <v>1.7975115740740739E-2</v>
      </c>
      <c r="AA19" s="66" t="str">
        <f t="shared" si="13"/>
        <v/>
      </c>
      <c r="AB19" s="66">
        <f t="shared" si="14"/>
        <v>1.7975115740740739E-2</v>
      </c>
      <c r="AC19" s="66" t="str">
        <f t="shared" si="15"/>
        <v/>
      </c>
      <c r="AD19" s="66" t="str">
        <f t="shared" si="16"/>
        <v/>
      </c>
      <c r="AF19" s="67">
        <v>8.159722222222162E-5</v>
      </c>
      <c r="AG19" s="66">
        <f t="shared" si="4"/>
        <v>8.159722222222162E-5</v>
      </c>
      <c r="AH19" s="66" t="str">
        <f t="shared" si="17"/>
        <v/>
      </c>
      <c r="AI19" s="66">
        <f t="shared" si="18"/>
        <v>8.159722222222162E-5</v>
      </c>
      <c r="AJ19" s="66" t="str">
        <f t="shared" si="5"/>
        <v/>
      </c>
      <c r="AK19" s="66" t="str">
        <f t="shared" si="19"/>
        <v/>
      </c>
      <c r="AL19" s="104" t="str">
        <f t="shared" si="20"/>
        <v/>
      </c>
      <c r="AM19" s="67">
        <v>6.7187500000000016E-4</v>
      </c>
      <c r="AN19" s="66">
        <f t="shared" si="6"/>
        <v>6.7187500000000016E-4</v>
      </c>
      <c r="AO19" s="66" t="str">
        <f t="shared" si="21"/>
        <v/>
      </c>
      <c r="AP19" s="66">
        <f t="shared" si="22"/>
        <v>6.7187500000000016E-4</v>
      </c>
      <c r="AQ19" s="66" t="str">
        <f t="shared" si="7"/>
        <v/>
      </c>
      <c r="AR19" s="66" t="str">
        <f t="shared" si="23"/>
        <v/>
      </c>
      <c r="AS19" s="104" t="str">
        <f t="shared" si="24"/>
        <v/>
      </c>
      <c r="AT19" s="67">
        <f t="shared" si="25"/>
        <v>9.1666666666666502E-4</v>
      </c>
      <c r="AU19" s="66">
        <f t="shared" si="8"/>
        <v>9.1666666666666502E-4</v>
      </c>
      <c r="AV19" s="66" t="str">
        <f t="shared" si="26"/>
        <v/>
      </c>
      <c r="AW19" s="66">
        <f t="shared" si="27"/>
        <v>9.1666666666666502E-4</v>
      </c>
      <c r="AX19" s="66" t="str">
        <f t="shared" si="9"/>
        <v/>
      </c>
      <c r="AY19" s="66" t="str">
        <f t="shared" si="28"/>
        <v/>
      </c>
      <c r="AZ19" s="110" t="str">
        <f t="shared" si="29"/>
        <v/>
      </c>
      <c r="BB19" s="106" t="str">
        <f t="shared" si="30"/>
        <v/>
      </c>
      <c r="BC19" s="94">
        <f t="shared" si="31"/>
        <v>4.5211640211640205</v>
      </c>
      <c r="BD19" s="94" t="str">
        <f t="shared" si="32"/>
        <v/>
      </c>
      <c r="BE19" s="94">
        <f t="shared" si="33"/>
        <v>4.5211640211640205</v>
      </c>
      <c r="BF19" s="94" t="str">
        <f t="shared" si="34"/>
        <v/>
      </c>
      <c r="BG19" s="94" t="str">
        <f t="shared" si="35"/>
        <v/>
      </c>
      <c r="BH19" s="94" t="str">
        <f t="shared" si="36"/>
        <v/>
      </c>
      <c r="BI19" s="94" t="str">
        <f t="shared" si="37"/>
        <v/>
      </c>
      <c r="BJ19" s="94" t="str">
        <f t="shared" si="38"/>
        <v/>
      </c>
      <c r="BK19" s="94">
        <f t="shared" si="39"/>
        <v>4.5211640211640205</v>
      </c>
      <c r="BL19" s="94" t="str">
        <f t="shared" si="40"/>
        <v/>
      </c>
      <c r="BM19" s="95" t="str">
        <f t="shared" si="41"/>
        <v/>
      </c>
      <c r="BO19" s="161"/>
      <c r="BP19" s="155"/>
      <c r="BQ19" s="156"/>
      <c r="BR19" s="155"/>
      <c r="BS19" s="156"/>
      <c r="BT19" s="156"/>
      <c r="BU19" s="156"/>
      <c r="BV19" s="156"/>
      <c r="BW19" s="156"/>
      <c r="BX19" s="156"/>
      <c r="BY19" s="156"/>
      <c r="BZ19" s="156"/>
      <c r="CA19" s="156"/>
      <c r="CB19" s="156"/>
      <c r="CC19" s="156"/>
      <c r="CD19" s="156"/>
      <c r="CE19" s="156"/>
      <c r="CF19" s="156"/>
      <c r="CG19" s="156"/>
      <c r="CH19" s="156"/>
      <c r="CI19" s="156"/>
      <c r="CJ19" s="156"/>
      <c r="CK19" s="156"/>
      <c r="CL19" s="155"/>
      <c r="CM19" s="155"/>
      <c r="CN19" s="155"/>
      <c r="CO19" s="155"/>
      <c r="CP19" s="155"/>
      <c r="CQ19" s="176"/>
      <c r="CS19" s="208" t="s">
        <v>158</v>
      </c>
      <c r="CT19" s="211">
        <v>1</v>
      </c>
      <c r="CU19" s="194"/>
      <c r="CV19" s="210"/>
      <c r="CX19" s="153"/>
    </row>
    <row r="20" spans="2:102" x14ac:dyDescent="0.25">
      <c r="B20" s="11">
        <v>17</v>
      </c>
      <c r="C20" s="9" t="s">
        <v>16</v>
      </c>
      <c r="D20" s="5"/>
      <c r="E20" s="5"/>
      <c r="F20" s="5"/>
      <c r="G20" s="5"/>
      <c r="H20" s="6"/>
      <c r="I20" s="6"/>
      <c r="J20" s="6"/>
      <c r="K20" s="6"/>
      <c r="L20" s="6"/>
      <c r="M20" s="6"/>
      <c r="N20" s="6"/>
      <c r="O20" s="27">
        <f t="shared" si="10"/>
        <v>0</v>
      </c>
      <c r="P20" s="24">
        <v>4.4501424501424482</v>
      </c>
      <c r="Q20" s="41">
        <v>0.89002849002848961</v>
      </c>
      <c r="R20" s="6">
        <f t="shared" si="0"/>
        <v>0</v>
      </c>
      <c r="S20" s="20">
        <v>0</v>
      </c>
      <c r="T20" s="20" t="str">
        <f t="shared" si="11"/>
        <v/>
      </c>
      <c r="U20" s="20" t="str">
        <f t="shared" si="12"/>
        <v/>
      </c>
      <c r="V20" s="6">
        <f t="shared" si="1"/>
        <v>0</v>
      </c>
      <c r="W20" s="20">
        <v>0</v>
      </c>
      <c r="X20" s="20" t="str">
        <f t="shared" si="2"/>
        <v/>
      </c>
      <c r="Y20" s="54">
        <f t="shared" si="3"/>
        <v>4.4501424501424482</v>
      </c>
      <c r="Z20" s="66">
        <v>2.6369212962962969E-2</v>
      </c>
      <c r="AA20" s="66" t="str">
        <f t="shared" si="13"/>
        <v/>
      </c>
      <c r="AB20" s="66" t="str">
        <f t="shared" si="14"/>
        <v/>
      </c>
      <c r="AC20" s="66" t="str">
        <f t="shared" si="15"/>
        <v/>
      </c>
      <c r="AD20" s="66">
        <f t="shared" si="16"/>
        <v>2.6369212962962969E-2</v>
      </c>
      <c r="AF20" s="67">
        <v>5.6134259259259245E-4</v>
      </c>
      <c r="AG20" s="66" t="str">
        <f t="shared" si="4"/>
        <v/>
      </c>
      <c r="AH20" s="66" t="str">
        <f t="shared" si="17"/>
        <v/>
      </c>
      <c r="AI20" s="66" t="str">
        <f t="shared" si="18"/>
        <v/>
      </c>
      <c r="AJ20" s="66">
        <f t="shared" si="5"/>
        <v>5.6134259259259245E-4</v>
      </c>
      <c r="AK20" s="66" t="str">
        <f t="shared" si="19"/>
        <v/>
      </c>
      <c r="AL20" s="104">
        <f t="shared" si="20"/>
        <v>5.6134259259259245E-4</v>
      </c>
      <c r="AM20" s="67">
        <v>7.4305555555556103E-4</v>
      </c>
      <c r="AN20" s="66" t="str">
        <f t="shared" si="6"/>
        <v/>
      </c>
      <c r="AO20" s="66" t="str">
        <f t="shared" si="21"/>
        <v/>
      </c>
      <c r="AP20" s="66" t="str">
        <f t="shared" si="22"/>
        <v/>
      </c>
      <c r="AQ20" s="66">
        <f t="shared" si="7"/>
        <v>7.4305555555556103E-4</v>
      </c>
      <c r="AR20" s="66" t="str">
        <f t="shared" si="23"/>
        <v/>
      </c>
      <c r="AS20" s="104">
        <f t="shared" si="24"/>
        <v>7.4305555555556103E-4</v>
      </c>
      <c r="AT20" s="67">
        <f t="shared" si="25"/>
        <v>2.4270833333333384E-3</v>
      </c>
      <c r="AU20" s="66" t="str">
        <f t="shared" si="8"/>
        <v/>
      </c>
      <c r="AV20" s="66" t="str">
        <f t="shared" si="26"/>
        <v/>
      </c>
      <c r="AW20" s="66" t="str">
        <f t="shared" si="27"/>
        <v/>
      </c>
      <c r="AX20" s="66">
        <f t="shared" si="9"/>
        <v>2.4270833333333384E-3</v>
      </c>
      <c r="AY20" s="66" t="str">
        <f t="shared" si="28"/>
        <v/>
      </c>
      <c r="AZ20" s="110">
        <f t="shared" si="29"/>
        <v>2.4270833333333384E-3</v>
      </c>
      <c r="BB20" s="106" t="str">
        <f t="shared" si="30"/>
        <v/>
      </c>
      <c r="BC20" s="94" t="str">
        <f t="shared" si="31"/>
        <v/>
      </c>
      <c r="BD20" s="94" t="str">
        <f t="shared" si="32"/>
        <v/>
      </c>
      <c r="BE20" s="94" t="str">
        <f t="shared" si="33"/>
        <v/>
      </c>
      <c r="BF20" s="94" t="str">
        <f t="shared" si="34"/>
        <v/>
      </c>
      <c r="BG20" s="94">
        <f t="shared" si="35"/>
        <v>4.4501424501424482</v>
      </c>
      <c r="BH20" s="94">
        <f t="shared" si="36"/>
        <v>4.4501424501424482</v>
      </c>
      <c r="BI20" s="94" t="str">
        <f t="shared" si="37"/>
        <v/>
      </c>
      <c r="BJ20" s="94" t="str">
        <f t="shared" si="38"/>
        <v/>
      </c>
      <c r="BK20" s="94" t="str">
        <f t="shared" si="39"/>
        <v/>
      </c>
      <c r="BL20" s="94" t="str">
        <f t="shared" si="40"/>
        <v/>
      </c>
      <c r="BM20" s="95">
        <f t="shared" si="41"/>
        <v>4.4501424501424482</v>
      </c>
      <c r="BO20" s="161"/>
      <c r="BP20" s="155"/>
      <c r="BQ20" s="156"/>
      <c r="BR20" s="155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5"/>
      <c r="CM20" s="155"/>
      <c r="CN20" s="155"/>
      <c r="CO20" s="155"/>
      <c r="CP20" s="155"/>
      <c r="CQ20" s="176"/>
      <c r="CS20" s="208" t="s">
        <v>158</v>
      </c>
      <c r="CT20" s="209">
        <v>1</v>
      </c>
      <c r="CU20" s="194"/>
      <c r="CV20" s="210"/>
      <c r="CX20" s="153"/>
    </row>
    <row r="21" spans="2:102" x14ac:dyDescent="0.25">
      <c r="B21" s="11">
        <v>18</v>
      </c>
      <c r="C21" s="9" t="s">
        <v>15</v>
      </c>
      <c r="D21" s="5"/>
      <c r="E21" s="5"/>
      <c r="F21" s="5"/>
      <c r="G21" s="5"/>
      <c r="H21" s="6"/>
      <c r="I21" s="6">
        <v>1</v>
      </c>
      <c r="J21" s="6"/>
      <c r="K21" s="6"/>
      <c r="L21" s="6"/>
      <c r="M21" s="6"/>
      <c r="N21" s="6"/>
      <c r="O21" s="27">
        <f t="shared" si="10"/>
        <v>1</v>
      </c>
      <c r="P21" s="24">
        <v>3.8783068783068777</v>
      </c>
      <c r="Q21" s="41">
        <v>0.7756613756613755</v>
      </c>
      <c r="R21" s="6">
        <f t="shared" si="0"/>
        <v>1</v>
      </c>
      <c r="S21" s="20">
        <v>1</v>
      </c>
      <c r="T21" s="20">
        <f t="shared" si="11"/>
        <v>3.8783068783068777</v>
      </c>
      <c r="U21" s="20" t="str">
        <f t="shared" si="12"/>
        <v/>
      </c>
      <c r="V21" s="6">
        <f t="shared" si="1"/>
        <v>0</v>
      </c>
      <c r="W21" s="20">
        <v>0</v>
      </c>
      <c r="X21" s="20" t="str">
        <f t="shared" si="2"/>
        <v/>
      </c>
      <c r="Y21" s="54" t="str">
        <f t="shared" si="3"/>
        <v/>
      </c>
      <c r="Z21" s="66">
        <v>2.5868055555555582E-2</v>
      </c>
      <c r="AA21" s="66">
        <f t="shared" si="13"/>
        <v>2.5868055555555582E-2</v>
      </c>
      <c r="AB21" s="66" t="str">
        <f t="shared" si="14"/>
        <v/>
      </c>
      <c r="AC21" s="66" t="str">
        <f t="shared" si="15"/>
        <v/>
      </c>
      <c r="AD21" s="66" t="str">
        <f t="shared" si="16"/>
        <v/>
      </c>
      <c r="AF21" s="67">
        <v>3.8425925925925824E-4</v>
      </c>
      <c r="AG21" s="66">
        <f t="shared" si="4"/>
        <v>3.8425925925925824E-4</v>
      </c>
      <c r="AH21" s="66">
        <f t="shared" si="17"/>
        <v>3.8425925925925824E-4</v>
      </c>
      <c r="AI21" s="66" t="str">
        <f t="shared" si="18"/>
        <v/>
      </c>
      <c r="AJ21" s="66" t="str">
        <f t="shared" si="5"/>
        <v/>
      </c>
      <c r="AK21" s="66" t="str">
        <f t="shared" si="19"/>
        <v/>
      </c>
      <c r="AL21" s="104" t="str">
        <f t="shared" si="20"/>
        <v/>
      </c>
      <c r="AM21" s="67">
        <v>4.9652777777777911E-4</v>
      </c>
      <c r="AN21" s="66">
        <f t="shared" si="6"/>
        <v>4.9652777777777911E-4</v>
      </c>
      <c r="AO21" s="66">
        <f t="shared" si="21"/>
        <v>4.9652777777777911E-4</v>
      </c>
      <c r="AP21" s="66" t="str">
        <f t="shared" si="22"/>
        <v/>
      </c>
      <c r="AQ21" s="66" t="str">
        <f t="shared" si="7"/>
        <v/>
      </c>
      <c r="AR21" s="66" t="str">
        <f t="shared" si="23"/>
        <v/>
      </c>
      <c r="AS21" s="104" t="str">
        <f t="shared" si="24"/>
        <v/>
      </c>
      <c r="AT21" s="67">
        <f t="shared" si="25"/>
        <v>1.6493055555555538E-3</v>
      </c>
      <c r="AU21" s="66">
        <f t="shared" si="8"/>
        <v>1.6493055555555538E-3</v>
      </c>
      <c r="AV21" s="66">
        <f t="shared" si="26"/>
        <v>1.6493055555555538E-3</v>
      </c>
      <c r="AW21" s="66" t="str">
        <f t="shared" si="27"/>
        <v/>
      </c>
      <c r="AX21" s="66" t="str">
        <f t="shared" si="9"/>
        <v/>
      </c>
      <c r="AY21" s="66" t="str">
        <f t="shared" si="28"/>
        <v/>
      </c>
      <c r="AZ21" s="110" t="str">
        <f t="shared" si="29"/>
        <v/>
      </c>
      <c r="BB21" s="106" t="str">
        <f t="shared" si="30"/>
        <v/>
      </c>
      <c r="BC21" s="94">
        <f t="shared" si="31"/>
        <v>3.8783068783068777</v>
      </c>
      <c r="BD21" s="94" t="str">
        <f t="shared" si="32"/>
        <v/>
      </c>
      <c r="BE21" s="94">
        <f t="shared" si="33"/>
        <v>3.8783068783068777</v>
      </c>
      <c r="BF21" s="94" t="str">
        <f t="shared" si="34"/>
        <v/>
      </c>
      <c r="BG21" s="94" t="str">
        <f t="shared" si="35"/>
        <v/>
      </c>
      <c r="BH21" s="94" t="str">
        <f t="shared" si="36"/>
        <v/>
      </c>
      <c r="BI21" s="94" t="str">
        <f t="shared" si="37"/>
        <v/>
      </c>
      <c r="BJ21" s="94" t="str">
        <f t="shared" si="38"/>
        <v/>
      </c>
      <c r="BK21" s="94">
        <f t="shared" si="39"/>
        <v>3.8783068783068777</v>
      </c>
      <c r="BL21" s="94" t="str">
        <f t="shared" si="40"/>
        <v/>
      </c>
      <c r="BM21" s="95" t="str">
        <f t="shared" si="41"/>
        <v/>
      </c>
      <c r="BO21" s="162">
        <f>O21</f>
        <v>1</v>
      </c>
      <c r="BP21" s="157">
        <f>BQ21/AM21</f>
        <v>0</v>
      </c>
      <c r="BQ21" s="158">
        <f t="shared" ref="BQ21:BQ22" si="51">BT21+BW21+BZ21+CC21+CF21+CI21</f>
        <v>0</v>
      </c>
      <c r="BR21" s="159">
        <f>BS21/Z21</f>
        <v>1.4765100671140926E-2</v>
      </c>
      <c r="BS21" s="160">
        <f t="shared" ref="BS21:BS22" si="52">BU21+BX21+CA21+CD21+CG21+CJ21</f>
        <v>3.8194444444444446E-4</v>
      </c>
      <c r="BT21" s="66">
        <v>0</v>
      </c>
      <c r="BU21" s="66">
        <v>3.8194444444444446E-4</v>
      </c>
      <c r="BV21" s="66" t="s">
        <v>156</v>
      </c>
      <c r="BW21" s="156"/>
      <c r="BX21" s="156"/>
      <c r="BY21" s="156"/>
      <c r="BZ21" s="156"/>
      <c r="CA21" s="156"/>
      <c r="CB21" s="156"/>
      <c r="CC21" s="156"/>
      <c r="CD21" s="156"/>
      <c r="CE21" s="156"/>
      <c r="CF21" s="156"/>
      <c r="CG21" s="156"/>
      <c r="CH21" s="156"/>
      <c r="CI21" s="156"/>
      <c r="CJ21" s="156"/>
      <c r="CK21" s="156"/>
      <c r="CL21" s="155"/>
      <c r="CM21" s="155"/>
      <c r="CN21" s="155"/>
      <c r="CO21" s="155"/>
      <c r="CP21" s="155"/>
      <c r="CQ21" s="176"/>
      <c r="CS21" s="196" t="s">
        <v>158</v>
      </c>
      <c r="CT21" s="27">
        <v>1</v>
      </c>
      <c r="CU21" s="6"/>
      <c r="CV21" s="197"/>
      <c r="CX21" s="153"/>
    </row>
    <row r="22" spans="2:102" x14ac:dyDescent="0.25">
      <c r="B22" s="10">
        <v>19</v>
      </c>
      <c r="C22" s="4" t="s">
        <v>16</v>
      </c>
      <c r="D22" s="8">
        <v>1</v>
      </c>
      <c r="E22" s="9"/>
      <c r="F22" s="8">
        <v>1</v>
      </c>
      <c r="G22" s="8"/>
      <c r="H22" s="6"/>
      <c r="I22" s="6"/>
      <c r="J22" s="6"/>
      <c r="K22" s="6"/>
      <c r="L22" s="6"/>
      <c r="M22" s="6"/>
      <c r="N22" s="6"/>
      <c r="O22" s="27">
        <f t="shared" si="10"/>
        <v>2</v>
      </c>
      <c r="P22" s="24">
        <v>3.8290598290598297</v>
      </c>
      <c r="Q22" s="41">
        <v>0.76581196581196598</v>
      </c>
      <c r="R22" s="6">
        <f t="shared" si="0"/>
        <v>0</v>
      </c>
      <c r="S22" s="20">
        <v>0</v>
      </c>
      <c r="T22" s="20" t="str">
        <f t="shared" si="11"/>
        <v/>
      </c>
      <c r="U22" s="20" t="str">
        <f t="shared" si="12"/>
        <v/>
      </c>
      <c r="V22" s="6">
        <f t="shared" si="1"/>
        <v>1</v>
      </c>
      <c r="W22" s="20">
        <v>1</v>
      </c>
      <c r="X22" s="20">
        <f t="shared" si="2"/>
        <v>3.8290598290598297</v>
      </c>
      <c r="Y22" s="54" t="str">
        <f t="shared" si="3"/>
        <v/>
      </c>
      <c r="Z22" s="66">
        <v>2.8652777777777742E-2</v>
      </c>
      <c r="AA22" s="66" t="str">
        <f t="shared" si="13"/>
        <v/>
      </c>
      <c r="AB22" s="66" t="str">
        <f t="shared" si="14"/>
        <v/>
      </c>
      <c r="AC22" s="66">
        <f t="shared" si="15"/>
        <v>2.8652777777777742E-2</v>
      </c>
      <c r="AD22" s="66" t="str">
        <f t="shared" si="16"/>
        <v/>
      </c>
      <c r="AF22" s="67">
        <v>1.2222222222222356E-3</v>
      </c>
      <c r="AG22" s="66" t="str">
        <f t="shared" si="4"/>
        <v/>
      </c>
      <c r="AH22" s="66" t="str">
        <f t="shared" si="17"/>
        <v/>
      </c>
      <c r="AI22" s="66" t="str">
        <f t="shared" si="18"/>
        <v/>
      </c>
      <c r="AJ22" s="66">
        <f t="shared" si="5"/>
        <v>1.2222222222222356E-3</v>
      </c>
      <c r="AK22" s="66">
        <f t="shared" si="19"/>
        <v>1.2222222222222356E-3</v>
      </c>
      <c r="AL22" s="104" t="str">
        <f t="shared" si="20"/>
        <v/>
      </c>
      <c r="AM22" s="67">
        <v>9.5254629629629856E-4</v>
      </c>
      <c r="AN22" s="66" t="str">
        <f t="shared" si="6"/>
        <v/>
      </c>
      <c r="AO22" s="66" t="str">
        <f t="shared" si="21"/>
        <v/>
      </c>
      <c r="AP22" s="66" t="str">
        <f t="shared" si="22"/>
        <v/>
      </c>
      <c r="AQ22" s="66">
        <f t="shared" si="7"/>
        <v>9.5254629629629856E-4</v>
      </c>
      <c r="AR22" s="66">
        <f t="shared" si="23"/>
        <v>9.5254629629629856E-4</v>
      </c>
      <c r="AS22" s="104" t="str">
        <f t="shared" si="24"/>
        <v/>
      </c>
      <c r="AT22" s="67">
        <f t="shared" si="25"/>
        <v>4.6192129629630055E-3</v>
      </c>
      <c r="AU22" s="66" t="str">
        <f t="shared" si="8"/>
        <v/>
      </c>
      <c r="AV22" s="66" t="str">
        <f t="shared" si="26"/>
        <v/>
      </c>
      <c r="AW22" s="66" t="str">
        <f t="shared" si="27"/>
        <v/>
      </c>
      <c r="AX22" s="66">
        <f t="shared" si="9"/>
        <v>4.6192129629630055E-3</v>
      </c>
      <c r="AY22" s="66">
        <f t="shared" si="28"/>
        <v>4.6192129629630055E-3</v>
      </c>
      <c r="AZ22" s="110" t="str">
        <f t="shared" si="29"/>
        <v/>
      </c>
      <c r="BB22" s="106" t="str">
        <f t="shared" si="30"/>
        <v/>
      </c>
      <c r="BC22" s="94" t="str">
        <f t="shared" si="31"/>
        <v/>
      </c>
      <c r="BD22" s="94" t="str">
        <f t="shared" si="32"/>
        <v/>
      </c>
      <c r="BE22" s="94" t="str">
        <f t="shared" si="33"/>
        <v/>
      </c>
      <c r="BF22" s="94" t="str">
        <f t="shared" si="34"/>
        <v/>
      </c>
      <c r="BG22" s="94">
        <f t="shared" si="35"/>
        <v>3.8290598290598297</v>
      </c>
      <c r="BH22" s="94">
        <f t="shared" si="36"/>
        <v>3.8290598290598297</v>
      </c>
      <c r="BI22" s="94" t="str">
        <f t="shared" si="37"/>
        <v/>
      </c>
      <c r="BJ22" s="94" t="str">
        <f t="shared" si="38"/>
        <v/>
      </c>
      <c r="BK22" s="94" t="str">
        <f t="shared" si="39"/>
        <v/>
      </c>
      <c r="BL22" s="94" t="str">
        <f t="shared" si="40"/>
        <v/>
      </c>
      <c r="BM22" s="95">
        <f t="shared" si="41"/>
        <v>3.8290598290598297</v>
      </c>
      <c r="BO22" s="162">
        <f>O22</f>
        <v>2</v>
      </c>
      <c r="BP22" s="157">
        <f>BQ22/AM22</f>
        <v>0.60753341433778707</v>
      </c>
      <c r="BQ22" s="158">
        <f t="shared" si="51"/>
        <v>5.7870370370370367E-4</v>
      </c>
      <c r="BR22" s="159">
        <f>BS22/Z22</f>
        <v>3.7122313782517409E-2</v>
      </c>
      <c r="BS22" s="160">
        <f t="shared" si="52"/>
        <v>1.0636574074074073E-3</v>
      </c>
      <c r="BT22" s="66">
        <v>9.2592592592592588E-5</v>
      </c>
      <c r="BU22" s="66">
        <v>2.7777777777777778E-4</v>
      </c>
      <c r="BV22" s="66" t="s">
        <v>137</v>
      </c>
      <c r="BW22" s="66">
        <v>4.8611111111111104E-4</v>
      </c>
      <c r="BX22" s="66">
        <v>7.8587962962962954E-4</v>
      </c>
      <c r="BY22" s="66" t="s">
        <v>140</v>
      </c>
      <c r="BZ22" s="156"/>
      <c r="CA22" s="156"/>
      <c r="CB22" s="156"/>
      <c r="CC22" s="156"/>
      <c r="CD22" s="156"/>
      <c r="CE22" s="156"/>
      <c r="CF22" s="156"/>
      <c r="CG22" s="156"/>
      <c r="CH22" s="156"/>
      <c r="CI22" s="156"/>
      <c r="CJ22" s="156"/>
      <c r="CK22" s="156"/>
      <c r="CL22" s="155"/>
      <c r="CM22" s="155"/>
      <c r="CN22" s="155"/>
      <c r="CO22" s="155"/>
      <c r="CP22" s="155"/>
      <c r="CQ22" s="176"/>
      <c r="CS22" s="196" t="s">
        <v>159</v>
      </c>
      <c r="CT22" s="195">
        <v>4</v>
      </c>
      <c r="CU22" s="6" t="s">
        <v>166</v>
      </c>
      <c r="CV22" s="197"/>
      <c r="CX22" s="153"/>
    </row>
    <row r="23" spans="2:102" x14ac:dyDescent="0.25">
      <c r="B23" s="10">
        <v>20</v>
      </c>
      <c r="C23" s="4" t="s">
        <v>16</v>
      </c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27">
        <f t="shared" si="10"/>
        <v>0</v>
      </c>
      <c r="P23" s="24">
        <v>3.6153846153846145</v>
      </c>
      <c r="Q23" s="41">
        <v>0.72307692307692295</v>
      </c>
      <c r="R23" s="6">
        <f t="shared" si="0"/>
        <v>0</v>
      </c>
      <c r="S23" s="20">
        <v>0</v>
      </c>
      <c r="T23" s="20" t="str">
        <f t="shared" si="11"/>
        <v/>
      </c>
      <c r="U23" s="20" t="str">
        <f t="shared" si="12"/>
        <v/>
      </c>
      <c r="V23" s="6">
        <f t="shared" si="1"/>
        <v>0</v>
      </c>
      <c r="W23" s="20">
        <v>0</v>
      </c>
      <c r="X23" s="20" t="str">
        <f t="shared" si="2"/>
        <v/>
      </c>
      <c r="Y23" s="54">
        <f t="shared" si="3"/>
        <v>3.6153846153846145</v>
      </c>
      <c r="Z23" s="66">
        <v>3.2984953703703718E-2</v>
      </c>
      <c r="AA23" s="66" t="str">
        <f t="shared" si="13"/>
        <v/>
      </c>
      <c r="AB23" s="66" t="str">
        <f t="shared" si="14"/>
        <v/>
      </c>
      <c r="AC23" s="66" t="str">
        <f t="shared" si="15"/>
        <v/>
      </c>
      <c r="AD23" s="66">
        <f t="shared" si="16"/>
        <v>3.2984953703703718E-2</v>
      </c>
      <c r="AF23" s="67">
        <v>3.4733796296296283E-3</v>
      </c>
      <c r="AG23" s="66" t="str">
        <f t="shared" si="4"/>
        <v/>
      </c>
      <c r="AH23" s="66" t="str">
        <f t="shared" si="17"/>
        <v/>
      </c>
      <c r="AI23" s="66" t="str">
        <f t="shared" si="18"/>
        <v/>
      </c>
      <c r="AJ23" s="66">
        <f t="shared" si="5"/>
        <v>3.4733796296296283E-3</v>
      </c>
      <c r="AK23" s="66" t="str">
        <f t="shared" si="19"/>
        <v/>
      </c>
      <c r="AL23" s="104">
        <f t="shared" si="20"/>
        <v>3.4733796296296283E-3</v>
      </c>
      <c r="AM23" s="67">
        <v>6.8981481481481151E-4</v>
      </c>
      <c r="AN23" s="66" t="str">
        <f t="shared" si="6"/>
        <v/>
      </c>
      <c r="AO23" s="66" t="str">
        <f t="shared" si="21"/>
        <v/>
      </c>
      <c r="AP23" s="66" t="str">
        <f t="shared" si="22"/>
        <v/>
      </c>
      <c r="AQ23" s="66">
        <f t="shared" si="7"/>
        <v>6.8981481481481151E-4</v>
      </c>
      <c r="AR23" s="66" t="str">
        <f t="shared" si="23"/>
        <v/>
      </c>
      <c r="AS23" s="104">
        <f t="shared" si="24"/>
        <v>6.8981481481481151E-4</v>
      </c>
      <c r="AT23" s="67">
        <f t="shared" si="25"/>
        <v>1.1109953703703697E-2</v>
      </c>
      <c r="AU23" s="66" t="str">
        <f t="shared" si="8"/>
        <v/>
      </c>
      <c r="AV23" s="66" t="str">
        <f t="shared" si="26"/>
        <v/>
      </c>
      <c r="AW23" s="66" t="str">
        <f t="shared" si="27"/>
        <v/>
      </c>
      <c r="AX23" s="66">
        <f t="shared" si="9"/>
        <v>1.1109953703703697E-2</v>
      </c>
      <c r="AY23" s="66" t="str">
        <f t="shared" si="28"/>
        <v/>
      </c>
      <c r="AZ23" s="110">
        <f t="shared" si="29"/>
        <v>1.1109953703703697E-2</v>
      </c>
      <c r="BB23" s="106" t="str">
        <f t="shared" si="30"/>
        <v/>
      </c>
      <c r="BC23" s="94" t="str">
        <f t="shared" si="31"/>
        <v/>
      </c>
      <c r="BD23" s="94" t="str">
        <f t="shared" si="32"/>
        <v/>
      </c>
      <c r="BE23" s="94" t="str">
        <f t="shared" si="33"/>
        <v/>
      </c>
      <c r="BF23" s="94">
        <f t="shared" si="34"/>
        <v>3.6153846153846145</v>
      </c>
      <c r="BG23" s="94" t="str">
        <f t="shared" si="35"/>
        <v/>
      </c>
      <c r="BH23" s="94">
        <f t="shared" si="36"/>
        <v>3.6153846153846145</v>
      </c>
      <c r="BI23" s="94" t="str">
        <f t="shared" si="37"/>
        <v/>
      </c>
      <c r="BJ23" s="94" t="str">
        <f t="shared" si="38"/>
        <v/>
      </c>
      <c r="BK23" s="94" t="str">
        <f t="shared" si="39"/>
        <v/>
      </c>
      <c r="BL23" s="94">
        <f t="shared" si="40"/>
        <v>3.6153846153846145</v>
      </c>
      <c r="BM23" s="95" t="str">
        <f t="shared" si="41"/>
        <v/>
      </c>
      <c r="BO23" s="161"/>
      <c r="BP23" s="155"/>
      <c r="BQ23" s="156"/>
      <c r="BR23" s="155"/>
      <c r="BS23" s="156"/>
      <c r="BT23" s="156"/>
      <c r="BU23" s="156"/>
      <c r="BV23" s="156"/>
      <c r="BW23" s="156"/>
      <c r="BX23" s="156"/>
      <c r="BY23" s="156"/>
      <c r="BZ23" s="156"/>
      <c r="CA23" s="156"/>
      <c r="CB23" s="156"/>
      <c r="CC23" s="156"/>
      <c r="CD23" s="156"/>
      <c r="CE23" s="156"/>
      <c r="CF23" s="156"/>
      <c r="CG23" s="156"/>
      <c r="CH23" s="156"/>
      <c r="CI23" s="156"/>
      <c r="CJ23" s="156"/>
      <c r="CK23" s="156"/>
      <c r="CL23" s="155"/>
      <c r="CM23" s="155"/>
      <c r="CN23" s="155"/>
      <c r="CO23" s="155"/>
      <c r="CP23" s="155"/>
      <c r="CQ23" s="176"/>
      <c r="CS23" s="208" t="s">
        <v>158</v>
      </c>
      <c r="CT23" s="209">
        <v>2</v>
      </c>
      <c r="CU23" s="194"/>
      <c r="CV23" s="210" t="s">
        <v>173</v>
      </c>
      <c r="CX23" s="153"/>
    </row>
    <row r="24" spans="2:102" x14ac:dyDescent="0.25">
      <c r="B24" s="10">
        <v>21</v>
      </c>
      <c r="C24" s="4" t="s">
        <v>16</v>
      </c>
      <c r="D24" s="7"/>
      <c r="E24" s="7"/>
      <c r="F24" s="7"/>
      <c r="G24" s="7"/>
      <c r="H24" s="6"/>
      <c r="I24" s="6"/>
      <c r="J24" s="6"/>
      <c r="K24" s="6"/>
      <c r="L24" s="6"/>
      <c r="M24" s="6"/>
      <c r="N24" s="6"/>
      <c r="O24" s="27">
        <f t="shared" si="10"/>
        <v>0</v>
      </c>
      <c r="P24" s="24">
        <v>4.0341880341880332</v>
      </c>
      <c r="Q24" s="41">
        <v>0.80683760683760664</v>
      </c>
      <c r="R24" s="6">
        <f t="shared" si="0"/>
        <v>0</v>
      </c>
      <c r="S24" s="20">
        <v>0</v>
      </c>
      <c r="T24" s="20" t="str">
        <f t="shared" si="11"/>
        <v/>
      </c>
      <c r="U24" s="20" t="str">
        <f t="shared" si="12"/>
        <v/>
      </c>
      <c r="V24" s="6">
        <f t="shared" si="1"/>
        <v>0</v>
      </c>
      <c r="W24" s="20">
        <v>1</v>
      </c>
      <c r="X24" s="20" t="str">
        <f t="shared" si="2"/>
        <v/>
      </c>
      <c r="Y24" s="54">
        <f t="shared" si="3"/>
        <v>4.0341880341880332</v>
      </c>
      <c r="Z24" s="66">
        <v>3.1417824074074077E-2</v>
      </c>
      <c r="AA24" s="66" t="str">
        <f t="shared" si="13"/>
        <v/>
      </c>
      <c r="AB24" s="66" t="str">
        <f t="shared" si="14"/>
        <v/>
      </c>
      <c r="AC24" s="66" t="str">
        <f t="shared" si="15"/>
        <v/>
      </c>
      <c r="AD24" s="66">
        <f t="shared" si="16"/>
        <v>3.1417824074074077E-2</v>
      </c>
      <c r="AF24" s="67">
        <v>1.2592592592592482E-3</v>
      </c>
      <c r="AG24" s="66" t="str">
        <f t="shared" si="4"/>
        <v/>
      </c>
      <c r="AH24" s="66" t="str">
        <f t="shared" si="17"/>
        <v/>
      </c>
      <c r="AI24" s="66" t="str">
        <f t="shared" si="18"/>
        <v/>
      </c>
      <c r="AJ24" s="66">
        <f t="shared" si="5"/>
        <v>1.2592592592592482E-3</v>
      </c>
      <c r="AK24" s="66" t="str">
        <f t="shared" si="19"/>
        <v/>
      </c>
      <c r="AL24" s="104">
        <f t="shared" si="20"/>
        <v>1.2592592592592482E-3</v>
      </c>
      <c r="AM24" s="67">
        <v>6.1342592592593392E-4</v>
      </c>
      <c r="AN24" s="66" t="str">
        <f t="shared" si="6"/>
        <v/>
      </c>
      <c r="AO24" s="66" t="str">
        <f t="shared" si="21"/>
        <v/>
      </c>
      <c r="AP24" s="66" t="str">
        <f t="shared" si="22"/>
        <v/>
      </c>
      <c r="AQ24" s="66">
        <f t="shared" si="7"/>
        <v>6.1342592592593392E-4</v>
      </c>
      <c r="AR24" s="66" t="str">
        <f t="shared" si="23"/>
        <v/>
      </c>
      <c r="AS24" s="104">
        <f t="shared" si="24"/>
        <v>6.1342592592593392E-4</v>
      </c>
      <c r="AT24" s="67">
        <f t="shared" si="25"/>
        <v>4.3912037037036784E-3</v>
      </c>
      <c r="AU24" s="66" t="str">
        <f t="shared" si="8"/>
        <v/>
      </c>
      <c r="AV24" s="66" t="str">
        <f t="shared" si="26"/>
        <v/>
      </c>
      <c r="AW24" s="66" t="str">
        <f t="shared" si="27"/>
        <v/>
      </c>
      <c r="AX24" s="66">
        <f t="shared" si="9"/>
        <v>4.3912037037036784E-3</v>
      </c>
      <c r="AY24" s="66" t="str">
        <f t="shared" si="28"/>
        <v/>
      </c>
      <c r="AZ24" s="110">
        <f t="shared" si="29"/>
        <v>4.3912037037036784E-3</v>
      </c>
      <c r="BB24" s="106" t="str">
        <f t="shared" si="30"/>
        <v/>
      </c>
      <c r="BC24" s="94" t="str">
        <f t="shared" si="31"/>
        <v/>
      </c>
      <c r="BD24" s="94" t="str">
        <f t="shared" si="32"/>
        <v/>
      </c>
      <c r="BE24" s="94" t="str">
        <f t="shared" si="33"/>
        <v/>
      </c>
      <c r="BF24" s="94" t="str">
        <f t="shared" si="34"/>
        <v/>
      </c>
      <c r="BG24" s="94">
        <f t="shared" si="35"/>
        <v>4.0341880341880332</v>
      </c>
      <c r="BH24" s="94" t="str">
        <f t="shared" si="36"/>
        <v/>
      </c>
      <c r="BI24" s="94">
        <f t="shared" si="37"/>
        <v>4.0341880341880332</v>
      </c>
      <c r="BJ24" s="94" t="str">
        <f t="shared" si="38"/>
        <v/>
      </c>
      <c r="BK24" s="94" t="str">
        <f t="shared" si="39"/>
        <v/>
      </c>
      <c r="BL24" s="94" t="str">
        <f t="shared" si="40"/>
        <v/>
      </c>
      <c r="BM24" s="95">
        <f t="shared" si="41"/>
        <v>4.0341880341880332</v>
      </c>
      <c r="BO24" s="161"/>
      <c r="BP24" s="155"/>
      <c r="BQ24" s="156"/>
      <c r="BR24" s="155"/>
      <c r="BS24" s="156"/>
      <c r="BT24" s="156"/>
      <c r="BU24" s="156"/>
      <c r="BV24" s="156"/>
      <c r="BW24" s="156"/>
      <c r="BX24" s="156"/>
      <c r="BY24" s="156"/>
      <c r="BZ24" s="156"/>
      <c r="CA24" s="156"/>
      <c r="CB24" s="156"/>
      <c r="CC24" s="156"/>
      <c r="CD24" s="156"/>
      <c r="CE24" s="156"/>
      <c r="CF24" s="156"/>
      <c r="CG24" s="156"/>
      <c r="CH24" s="156"/>
      <c r="CI24" s="156"/>
      <c r="CJ24" s="156"/>
      <c r="CK24" s="156"/>
      <c r="CL24" s="155"/>
      <c r="CM24" s="155"/>
      <c r="CN24" s="155"/>
      <c r="CO24" s="155"/>
      <c r="CP24" s="155"/>
      <c r="CQ24" s="176"/>
      <c r="CS24" s="208" t="s">
        <v>159</v>
      </c>
      <c r="CT24" s="209">
        <v>3</v>
      </c>
      <c r="CU24" s="194" t="s">
        <v>167</v>
      </c>
      <c r="CV24" s="210"/>
      <c r="CX24" s="153"/>
    </row>
    <row r="25" spans="2:102" x14ac:dyDescent="0.25">
      <c r="B25" s="10">
        <v>22</v>
      </c>
      <c r="C25" s="4" t="s">
        <v>15</v>
      </c>
      <c r="D25" s="5"/>
      <c r="E25" s="5"/>
      <c r="F25" s="5"/>
      <c r="G25" s="5"/>
      <c r="H25" s="6"/>
      <c r="I25" s="6"/>
      <c r="J25" s="6">
        <v>1</v>
      </c>
      <c r="K25" s="6">
        <v>2</v>
      </c>
      <c r="L25" s="6">
        <v>1</v>
      </c>
      <c r="M25" s="6"/>
      <c r="N25" s="6"/>
      <c r="O25" s="27">
        <f t="shared" si="10"/>
        <v>4</v>
      </c>
      <c r="P25" s="24">
        <v>4.462962962962961</v>
      </c>
      <c r="Q25" s="41">
        <v>0.89259259259259216</v>
      </c>
      <c r="R25" s="6">
        <f t="shared" si="0"/>
        <v>1</v>
      </c>
      <c r="S25" s="20">
        <v>1</v>
      </c>
      <c r="T25" s="20">
        <f t="shared" si="11"/>
        <v>4.462962962962961</v>
      </c>
      <c r="U25" s="20" t="str">
        <f t="shared" si="12"/>
        <v/>
      </c>
      <c r="V25" s="6">
        <f t="shared" si="1"/>
        <v>0</v>
      </c>
      <c r="W25" s="20">
        <v>0</v>
      </c>
      <c r="X25" s="20" t="str">
        <f t="shared" si="2"/>
        <v/>
      </c>
      <c r="Y25" s="54" t="str">
        <f t="shared" si="3"/>
        <v/>
      </c>
      <c r="Z25" s="66">
        <v>2.6392361111111106E-2</v>
      </c>
      <c r="AA25" s="66">
        <f t="shared" si="13"/>
        <v>2.6392361111111106E-2</v>
      </c>
      <c r="AB25" s="66" t="str">
        <f t="shared" si="14"/>
        <v/>
      </c>
      <c r="AC25" s="66" t="str">
        <f t="shared" si="15"/>
        <v/>
      </c>
      <c r="AD25" s="66" t="str">
        <f t="shared" si="16"/>
        <v/>
      </c>
      <c r="AF25" s="67">
        <v>1.0567129629629659E-3</v>
      </c>
      <c r="AG25" s="66">
        <f t="shared" si="4"/>
        <v>1.0567129629629659E-3</v>
      </c>
      <c r="AH25" s="66">
        <f t="shared" si="17"/>
        <v>1.0567129629629659E-3</v>
      </c>
      <c r="AI25" s="66" t="str">
        <f t="shared" si="18"/>
        <v/>
      </c>
      <c r="AJ25" s="66" t="str">
        <f t="shared" si="5"/>
        <v/>
      </c>
      <c r="AK25" s="66" t="str">
        <f t="shared" si="19"/>
        <v/>
      </c>
      <c r="AL25" s="104" t="str">
        <f t="shared" si="20"/>
        <v/>
      </c>
      <c r="AM25" s="67">
        <v>1.4571759259259173E-3</v>
      </c>
      <c r="AN25" s="66">
        <f t="shared" si="6"/>
        <v>1.4571759259259173E-3</v>
      </c>
      <c r="AO25" s="66">
        <f t="shared" si="21"/>
        <v>1.4571759259259173E-3</v>
      </c>
      <c r="AP25" s="66" t="str">
        <f t="shared" si="22"/>
        <v/>
      </c>
      <c r="AQ25" s="66" t="str">
        <f t="shared" si="7"/>
        <v/>
      </c>
      <c r="AR25" s="66" t="str">
        <f t="shared" si="23"/>
        <v/>
      </c>
      <c r="AS25" s="104" t="str">
        <f t="shared" si="24"/>
        <v/>
      </c>
      <c r="AT25" s="67">
        <f t="shared" si="25"/>
        <v>4.627314814814815E-3</v>
      </c>
      <c r="AU25" s="66">
        <f t="shared" si="8"/>
        <v>4.627314814814815E-3</v>
      </c>
      <c r="AV25" s="66">
        <f t="shared" si="26"/>
        <v>4.627314814814815E-3</v>
      </c>
      <c r="AW25" s="66" t="str">
        <f t="shared" si="27"/>
        <v/>
      </c>
      <c r="AX25" s="66" t="str">
        <f t="shared" si="9"/>
        <v/>
      </c>
      <c r="AY25" s="66" t="str">
        <f t="shared" si="28"/>
        <v/>
      </c>
      <c r="AZ25" s="110" t="str">
        <f t="shared" si="29"/>
        <v/>
      </c>
      <c r="BB25" s="106" t="str">
        <f t="shared" si="30"/>
        <v/>
      </c>
      <c r="BC25" s="94">
        <f t="shared" si="31"/>
        <v>4.462962962962961</v>
      </c>
      <c r="BD25" s="94">
        <f t="shared" si="32"/>
        <v>4.462962962962961</v>
      </c>
      <c r="BE25" s="94" t="str">
        <f t="shared" si="33"/>
        <v/>
      </c>
      <c r="BF25" s="94" t="str">
        <f t="shared" si="34"/>
        <v/>
      </c>
      <c r="BG25" s="94" t="str">
        <f t="shared" si="35"/>
        <v/>
      </c>
      <c r="BH25" s="94" t="str">
        <f t="shared" si="36"/>
        <v/>
      </c>
      <c r="BI25" s="94" t="str">
        <f t="shared" si="37"/>
        <v/>
      </c>
      <c r="BJ25" s="94" t="str">
        <f t="shared" si="38"/>
        <v/>
      </c>
      <c r="BK25" s="94">
        <f t="shared" si="39"/>
        <v>4.462962962962961</v>
      </c>
      <c r="BL25" s="94" t="str">
        <f t="shared" si="40"/>
        <v/>
      </c>
      <c r="BM25" s="95" t="str">
        <f t="shared" si="41"/>
        <v/>
      </c>
      <c r="BO25" s="162">
        <f t="shared" ref="BO25:BO30" si="53">O25</f>
        <v>4</v>
      </c>
      <c r="BP25" s="157">
        <f t="shared" ref="BP25:BP30" si="54">BQ25/AM25</f>
        <v>0.18983320095313855</v>
      </c>
      <c r="BQ25" s="158">
        <f t="shared" ref="BQ25:BQ30" si="55">BT25+BW25+BZ25+CC25+CF25+CI25</f>
        <v>2.7662037037037038E-4</v>
      </c>
      <c r="BR25" s="159">
        <f t="shared" ref="BR25:BR30" si="56">BS25/Z25</f>
        <v>4.3810024996710967E-2</v>
      </c>
      <c r="BS25" s="160">
        <f t="shared" ref="BS25:BS30" si="57">BU25+BX25+CA25+CD25+CG25+CJ25</f>
        <v>1.1562499999999999E-3</v>
      </c>
      <c r="BT25" s="66">
        <v>1.4467592592592594E-4</v>
      </c>
      <c r="BU25" s="66">
        <v>7.2106481481481479E-4</v>
      </c>
      <c r="BV25" s="66" t="s">
        <v>156</v>
      </c>
      <c r="BW25" s="66">
        <v>1.3194444444444443E-4</v>
      </c>
      <c r="BX25" s="66">
        <v>2.453703703703704E-4</v>
      </c>
      <c r="BY25" s="66" t="s">
        <v>137</v>
      </c>
      <c r="BZ25" s="66">
        <v>0</v>
      </c>
      <c r="CA25" s="66">
        <v>1.8981481481481483E-4</v>
      </c>
      <c r="CB25" s="66" t="s">
        <v>137</v>
      </c>
      <c r="CC25" s="156"/>
      <c r="CD25" s="156"/>
      <c r="CE25" s="156"/>
      <c r="CF25" s="156"/>
      <c r="CG25" s="156"/>
      <c r="CH25" s="156"/>
      <c r="CI25" s="156"/>
      <c r="CJ25" s="156"/>
      <c r="CK25" s="156"/>
      <c r="CL25" s="155"/>
      <c r="CM25" s="155"/>
      <c r="CN25" s="155"/>
      <c r="CO25" s="155"/>
      <c r="CP25" s="155"/>
      <c r="CQ25" s="176"/>
      <c r="CS25" s="196" t="s">
        <v>159</v>
      </c>
      <c r="CT25" s="27">
        <v>4</v>
      </c>
      <c r="CU25" s="6"/>
      <c r="CV25" s="197" t="s">
        <v>184</v>
      </c>
      <c r="CX25" s="153"/>
    </row>
    <row r="26" spans="2:102" x14ac:dyDescent="0.25">
      <c r="B26" s="11">
        <v>23</v>
      </c>
      <c r="C26" s="9" t="s">
        <v>16</v>
      </c>
      <c r="D26" s="8">
        <v>1</v>
      </c>
      <c r="E26" s="8">
        <v>1</v>
      </c>
      <c r="F26" s="8">
        <v>1</v>
      </c>
      <c r="G26" s="8"/>
      <c r="H26" s="6"/>
      <c r="I26" s="6"/>
      <c r="J26" s="6"/>
      <c r="K26" s="6"/>
      <c r="L26" s="6"/>
      <c r="M26" s="6"/>
      <c r="N26" s="6"/>
      <c r="O26" s="27">
        <f t="shared" si="10"/>
        <v>3</v>
      </c>
      <c r="P26" s="24">
        <v>3.4615384615384617</v>
      </c>
      <c r="Q26" s="41">
        <v>0.69230769230769229</v>
      </c>
      <c r="R26" s="6">
        <f t="shared" si="0"/>
        <v>0</v>
      </c>
      <c r="S26" s="20">
        <v>0</v>
      </c>
      <c r="T26" s="20" t="str">
        <f t="shared" si="11"/>
        <v/>
      </c>
      <c r="U26" s="20" t="str">
        <f t="shared" si="12"/>
        <v/>
      </c>
      <c r="V26" s="6">
        <f t="shared" si="1"/>
        <v>1</v>
      </c>
      <c r="W26" s="20">
        <v>1</v>
      </c>
      <c r="X26" s="20">
        <f t="shared" si="2"/>
        <v>3.4615384615384617</v>
      </c>
      <c r="Y26" s="54" t="str">
        <f t="shared" si="3"/>
        <v/>
      </c>
      <c r="Z26" s="66">
        <v>1.5980324074074091E-2</v>
      </c>
      <c r="AA26" s="66" t="str">
        <f t="shared" si="13"/>
        <v/>
      </c>
      <c r="AB26" s="66" t="str">
        <f t="shared" si="14"/>
        <v/>
      </c>
      <c r="AC26" s="66">
        <f t="shared" si="15"/>
        <v>1.5980324074074091E-2</v>
      </c>
      <c r="AD26" s="66" t="str">
        <f t="shared" si="16"/>
        <v/>
      </c>
      <c r="AF26" s="67">
        <v>6.6898148148148242E-4</v>
      </c>
      <c r="AG26" s="66" t="str">
        <f t="shared" si="4"/>
        <v/>
      </c>
      <c r="AH26" s="66" t="str">
        <f t="shared" si="17"/>
        <v/>
      </c>
      <c r="AI26" s="66" t="str">
        <f t="shared" si="18"/>
        <v/>
      </c>
      <c r="AJ26" s="66">
        <f t="shared" si="5"/>
        <v>6.6898148148148242E-4</v>
      </c>
      <c r="AK26" s="66">
        <f t="shared" si="19"/>
        <v>6.6898148148148242E-4</v>
      </c>
      <c r="AL26" s="104" t="str">
        <f t="shared" si="20"/>
        <v/>
      </c>
      <c r="AM26" s="67">
        <v>2.0254629629629789E-4</v>
      </c>
      <c r="AN26" s="66" t="str">
        <f t="shared" si="6"/>
        <v/>
      </c>
      <c r="AO26" s="66" t="str">
        <f t="shared" si="21"/>
        <v/>
      </c>
      <c r="AP26" s="66" t="str">
        <f t="shared" si="22"/>
        <v/>
      </c>
      <c r="AQ26" s="66">
        <f t="shared" si="7"/>
        <v>2.0254629629629789E-4</v>
      </c>
      <c r="AR26" s="66">
        <f t="shared" si="23"/>
        <v>2.0254629629629789E-4</v>
      </c>
      <c r="AS26" s="104" t="str">
        <f t="shared" si="24"/>
        <v/>
      </c>
      <c r="AT26" s="67">
        <f t="shared" si="25"/>
        <v>2.2094907407407454E-3</v>
      </c>
      <c r="AU26" s="66" t="str">
        <f t="shared" si="8"/>
        <v/>
      </c>
      <c r="AV26" s="66" t="str">
        <f t="shared" si="26"/>
        <v/>
      </c>
      <c r="AW26" s="66" t="str">
        <f t="shared" si="27"/>
        <v/>
      </c>
      <c r="AX26" s="66">
        <f t="shared" si="9"/>
        <v>2.2094907407407454E-3</v>
      </c>
      <c r="AY26" s="66">
        <f t="shared" si="28"/>
        <v>2.2094907407407454E-3</v>
      </c>
      <c r="AZ26" s="110" t="str">
        <f t="shared" si="29"/>
        <v/>
      </c>
      <c r="BB26" s="106" t="str">
        <f t="shared" si="30"/>
        <v/>
      </c>
      <c r="BC26" s="94" t="str">
        <f t="shared" si="31"/>
        <v/>
      </c>
      <c r="BD26" s="94" t="str">
        <f t="shared" si="32"/>
        <v/>
      </c>
      <c r="BE26" s="94" t="str">
        <f t="shared" si="33"/>
        <v/>
      </c>
      <c r="BF26" s="94" t="str">
        <f t="shared" si="34"/>
        <v/>
      </c>
      <c r="BG26" s="94">
        <f t="shared" si="35"/>
        <v>3.4615384615384617</v>
      </c>
      <c r="BH26" s="94" t="str">
        <f t="shared" si="36"/>
        <v/>
      </c>
      <c r="BI26" s="94">
        <f t="shared" si="37"/>
        <v>3.4615384615384617</v>
      </c>
      <c r="BJ26" s="94" t="str">
        <f t="shared" si="38"/>
        <v/>
      </c>
      <c r="BK26" s="94" t="str">
        <f t="shared" si="39"/>
        <v/>
      </c>
      <c r="BL26" s="94" t="str">
        <f t="shared" si="40"/>
        <v/>
      </c>
      <c r="BM26" s="95">
        <f t="shared" si="41"/>
        <v>3.4615384615384617</v>
      </c>
      <c r="BO26" s="162">
        <f t="shared" si="53"/>
        <v>3</v>
      </c>
      <c r="BP26" s="157">
        <f t="shared" si="54"/>
        <v>0.99999999999999212</v>
      </c>
      <c r="BQ26" s="158">
        <f t="shared" si="55"/>
        <v>2.0254629629629629E-4</v>
      </c>
      <c r="BR26" s="159">
        <f t="shared" si="56"/>
        <v>2.4190627942348056E-2</v>
      </c>
      <c r="BS26" s="160">
        <f t="shared" si="57"/>
        <v>3.8657407407407407E-4</v>
      </c>
      <c r="BT26" s="66">
        <v>2.0254629629629629E-4</v>
      </c>
      <c r="BU26" s="66">
        <v>3.8657407407407407E-4</v>
      </c>
      <c r="BV26" s="66" t="s">
        <v>138</v>
      </c>
      <c r="BW26" s="156"/>
      <c r="BX26" s="156"/>
      <c r="BY26" s="156"/>
      <c r="BZ26" s="156"/>
      <c r="CA26" s="156"/>
      <c r="CB26" s="156"/>
      <c r="CC26" s="156"/>
      <c r="CD26" s="156"/>
      <c r="CE26" s="156"/>
      <c r="CF26" s="156"/>
      <c r="CG26" s="156"/>
      <c r="CH26" s="156"/>
      <c r="CI26" s="156"/>
      <c r="CJ26" s="156"/>
      <c r="CK26" s="156"/>
      <c r="CL26" s="155"/>
      <c r="CM26" s="155"/>
      <c r="CN26" s="155"/>
      <c r="CO26" s="155"/>
      <c r="CP26" s="155"/>
      <c r="CQ26" s="176"/>
      <c r="CS26" s="196" t="s">
        <v>159</v>
      </c>
      <c r="CT26" s="195">
        <v>3</v>
      </c>
      <c r="CU26" s="6" t="s">
        <v>168</v>
      </c>
      <c r="CV26" s="197"/>
      <c r="CX26" s="153"/>
    </row>
    <row r="27" spans="2:102" x14ac:dyDescent="0.25">
      <c r="B27" s="10">
        <v>24</v>
      </c>
      <c r="C27" s="4" t="s">
        <v>16</v>
      </c>
      <c r="D27" s="6"/>
      <c r="E27" s="6"/>
      <c r="F27" s="6"/>
      <c r="G27" s="6">
        <v>2</v>
      </c>
      <c r="H27" s="6">
        <v>3</v>
      </c>
      <c r="I27" s="6"/>
      <c r="J27" s="6"/>
      <c r="K27" s="6"/>
      <c r="L27" s="6"/>
      <c r="M27" s="6"/>
      <c r="N27" s="6"/>
      <c r="O27" s="27">
        <f t="shared" si="10"/>
        <v>5</v>
      </c>
      <c r="P27" s="24">
        <v>3.6695156695156701</v>
      </c>
      <c r="Q27" s="41">
        <v>0.733903133903134</v>
      </c>
      <c r="R27" s="6">
        <f t="shared" si="0"/>
        <v>0</v>
      </c>
      <c r="S27" s="20">
        <v>0</v>
      </c>
      <c r="T27" s="20" t="str">
        <f t="shared" si="11"/>
        <v/>
      </c>
      <c r="U27" s="20" t="str">
        <f t="shared" si="12"/>
        <v/>
      </c>
      <c r="V27" s="6">
        <f t="shared" si="1"/>
        <v>1</v>
      </c>
      <c r="W27" s="20">
        <v>1</v>
      </c>
      <c r="X27" s="20">
        <f t="shared" si="2"/>
        <v>3.6695156695156701</v>
      </c>
      <c r="Y27" s="54" t="str">
        <f t="shared" si="3"/>
        <v/>
      </c>
      <c r="Z27" s="66">
        <v>3.4120370370370391E-2</v>
      </c>
      <c r="AA27" s="66" t="str">
        <f t="shared" si="13"/>
        <v/>
      </c>
      <c r="AB27" s="66" t="str">
        <f t="shared" si="14"/>
        <v/>
      </c>
      <c r="AC27" s="66">
        <f t="shared" si="15"/>
        <v>3.4120370370370391E-2</v>
      </c>
      <c r="AD27" s="66" t="str">
        <f t="shared" si="16"/>
        <v/>
      </c>
      <c r="AF27" s="67">
        <v>7.7430555555555586E-3</v>
      </c>
      <c r="AG27" s="66" t="str">
        <f t="shared" si="4"/>
        <v/>
      </c>
      <c r="AH27" s="66" t="str">
        <f t="shared" si="17"/>
        <v/>
      </c>
      <c r="AI27" s="66" t="str">
        <f t="shared" si="18"/>
        <v/>
      </c>
      <c r="AJ27" s="66">
        <f t="shared" si="5"/>
        <v>7.7430555555555586E-3</v>
      </c>
      <c r="AK27" s="66">
        <f t="shared" si="19"/>
        <v>7.7430555555555586E-3</v>
      </c>
      <c r="AL27" s="104" t="str">
        <f t="shared" si="20"/>
        <v/>
      </c>
      <c r="AM27" s="67">
        <v>1.6180555555555566E-3</v>
      </c>
      <c r="AN27" s="66" t="str">
        <f t="shared" si="6"/>
        <v/>
      </c>
      <c r="AO27" s="66" t="str">
        <f t="shared" si="21"/>
        <v/>
      </c>
      <c r="AP27" s="66" t="str">
        <f t="shared" si="22"/>
        <v/>
      </c>
      <c r="AQ27" s="66">
        <f t="shared" si="7"/>
        <v>1.6180555555555566E-3</v>
      </c>
      <c r="AR27" s="66">
        <f t="shared" si="23"/>
        <v>1.6180555555555566E-3</v>
      </c>
      <c r="AS27" s="104" t="str">
        <f t="shared" si="24"/>
        <v/>
      </c>
      <c r="AT27" s="67">
        <f t="shared" si="25"/>
        <v>2.4847222222222232E-2</v>
      </c>
      <c r="AU27" s="66" t="str">
        <f t="shared" si="8"/>
        <v/>
      </c>
      <c r="AV27" s="66" t="str">
        <f t="shared" si="26"/>
        <v/>
      </c>
      <c r="AW27" s="66" t="str">
        <f t="shared" si="27"/>
        <v/>
      </c>
      <c r="AX27" s="66">
        <f t="shared" si="9"/>
        <v>2.4847222222222232E-2</v>
      </c>
      <c r="AY27" s="66">
        <f t="shared" si="28"/>
        <v>2.4847222222222232E-2</v>
      </c>
      <c r="AZ27" s="110" t="str">
        <f t="shared" si="29"/>
        <v/>
      </c>
      <c r="BB27" s="106" t="str">
        <f t="shared" si="30"/>
        <v/>
      </c>
      <c r="BC27" s="94" t="str">
        <f t="shared" si="31"/>
        <v/>
      </c>
      <c r="BD27" s="94" t="str">
        <f t="shared" si="32"/>
        <v/>
      </c>
      <c r="BE27" s="94" t="str">
        <f t="shared" si="33"/>
        <v/>
      </c>
      <c r="BF27" s="94">
        <f t="shared" si="34"/>
        <v>3.6695156695156701</v>
      </c>
      <c r="BG27" s="94" t="str">
        <f t="shared" si="35"/>
        <v/>
      </c>
      <c r="BH27" s="94">
        <f t="shared" si="36"/>
        <v>3.6695156695156701</v>
      </c>
      <c r="BI27" s="94" t="str">
        <f t="shared" si="37"/>
        <v/>
      </c>
      <c r="BJ27" s="94" t="str">
        <f t="shared" si="38"/>
        <v/>
      </c>
      <c r="BK27" s="94" t="str">
        <f t="shared" si="39"/>
        <v/>
      </c>
      <c r="BL27" s="94">
        <f t="shared" si="40"/>
        <v>3.6695156695156701</v>
      </c>
      <c r="BM27" s="95" t="str">
        <f t="shared" si="41"/>
        <v/>
      </c>
      <c r="BO27" s="162">
        <f t="shared" si="53"/>
        <v>5</v>
      </c>
      <c r="BP27" s="157">
        <f t="shared" si="54"/>
        <v>6.938483547925603E-2</v>
      </c>
      <c r="BQ27" s="158">
        <f t="shared" si="55"/>
        <v>1.1226851851851852E-4</v>
      </c>
      <c r="BR27" s="159">
        <f t="shared" si="56"/>
        <v>0.11099050203527808</v>
      </c>
      <c r="BS27" s="160">
        <f t="shared" si="57"/>
        <v>3.7870370370370367E-3</v>
      </c>
      <c r="BT27" s="66">
        <v>4.7453703703703694E-5</v>
      </c>
      <c r="BU27" s="66">
        <v>1.3530092592592589E-3</v>
      </c>
      <c r="BV27" s="66" t="s">
        <v>141</v>
      </c>
      <c r="BW27" s="66">
        <v>6.4814814814814816E-5</v>
      </c>
      <c r="BX27" s="66">
        <v>3.4837962962962958E-4</v>
      </c>
      <c r="BY27" s="66" t="s">
        <v>140</v>
      </c>
      <c r="BZ27" s="66">
        <v>0</v>
      </c>
      <c r="CA27" s="66">
        <v>5.8333333333333327E-4</v>
      </c>
      <c r="CB27" s="66" t="s">
        <v>142</v>
      </c>
      <c r="CC27" s="66">
        <v>0</v>
      </c>
      <c r="CD27" s="66">
        <v>4.2129629629629635E-4</v>
      </c>
      <c r="CE27" s="66" t="s">
        <v>137</v>
      </c>
      <c r="CF27" s="66">
        <v>0</v>
      </c>
      <c r="CG27" s="66">
        <v>1.0810185185185187E-3</v>
      </c>
      <c r="CH27" s="66" t="s">
        <v>141</v>
      </c>
      <c r="CI27" s="156"/>
      <c r="CJ27" s="156"/>
      <c r="CK27" s="156"/>
      <c r="CL27" s="155"/>
      <c r="CM27" s="155"/>
      <c r="CN27" s="155"/>
      <c r="CO27" s="155"/>
      <c r="CP27" s="155"/>
      <c r="CQ27" s="176"/>
      <c r="CS27" s="196" t="s">
        <v>131</v>
      </c>
      <c r="CT27" s="195">
        <v>0</v>
      </c>
      <c r="CU27" s="6" t="s">
        <v>169</v>
      </c>
      <c r="CV27" s="197"/>
    </row>
    <row r="28" spans="2:102" x14ac:dyDescent="0.25">
      <c r="B28" s="10">
        <v>25</v>
      </c>
      <c r="C28" s="4" t="s">
        <v>15</v>
      </c>
      <c r="D28" s="6"/>
      <c r="E28" s="6"/>
      <c r="F28" s="6"/>
      <c r="G28" s="6"/>
      <c r="H28" s="6"/>
      <c r="I28" s="6"/>
      <c r="J28" s="6"/>
      <c r="K28" s="6">
        <v>5</v>
      </c>
      <c r="L28" s="6">
        <v>1</v>
      </c>
      <c r="M28" s="6">
        <v>2</v>
      </c>
      <c r="N28" s="6">
        <v>4</v>
      </c>
      <c r="O28" s="27">
        <f t="shared" si="10"/>
        <v>12</v>
      </c>
      <c r="P28" s="24">
        <v>3.7645502645502646</v>
      </c>
      <c r="Q28" s="41">
        <v>0.75291005291005297</v>
      </c>
      <c r="R28" s="6">
        <f t="shared" si="0"/>
        <v>1</v>
      </c>
      <c r="S28" s="20">
        <v>1</v>
      </c>
      <c r="T28" s="20">
        <f t="shared" si="11"/>
        <v>3.7645502645502646</v>
      </c>
      <c r="U28" s="20" t="str">
        <f t="shared" si="12"/>
        <v/>
      </c>
      <c r="V28" s="6">
        <f t="shared" si="1"/>
        <v>0</v>
      </c>
      <c r="W28" s="20">
        <v>0</v>
      </c>
      <c r="X28" s="20" t="str">
        <f t="shared" si="2"/>
        <v/>
      </c>
      <c r="Y28" s="54" t="str">
        <f t="shared" si="3"/>
        <v/>
      </c>
      <c r="Z28" s="66">
        <v>4.5178240740740769E-2</v>
      </c>
      <c r="AA28" s="66">
        <f t="shared" si="13"/>
        <v>4.5178240740740769E-2</v>
      </c>
      <c r="AB28" s="66" t="str">
        <f t="shared" si="14"/>
        <v/>
      </c>
      <c r="AC28" s="66" t="str">
        <f t="shared" si="15"/>
        <v/>
      </c>
      <c r="AD28" s="66" t="str">
        <f t="shared" si="16"/>
        <v/>
      </c>
      <c r="AF28" s="67">
        <v>2.4322916666666733E-3</v>
      </c>
      <c r="AG28" s="66">
        <f t="shared" si="4"/>
        <v>2.4322916666666733E-3</v>
      </c>
      <c r="AH28" s="66">
        <f t="shared" si="17"/>
        <v>2.4322916666666733E-3</v>
      </c>
      <c r="AI28" s="66" t="str">
        <f t="shared" si="18"/>
        <v/>
      </c>
      <c r="AJ28" s="66" t="str">
        <f t="shared" si="5"/>
        <v/>
      </c>
      <c r="AK28" s="66" t="str">
        <f t="shared" si="19"/>
        <v/>
      </c>
      <c r="AL28" s="104" t="str">
        <f t="shared" si="20"/>
        <v/>
      </c>
      <c r="AM28" s="67">
        <v>2.9826388888888906E-3</v>
      </c>
      <c r="AN28" s="66">
        <f t="shared" si="6"/>
        <v>2.9826388888888906E-3</v>
      </c>
      <c r="AO28" s="66">
        <f t="shared" si="21"/>
        <v>2.9826388888888906E-3</v>
      </c>
      <c r="AP28" s="66" t="str">
        <f t="shared" si="22"/>
        <v/>
      </c>
      <c r="AQ28" s="66" t="str">
        <f t="shared" si="7"/>
        <v/>
      </c>
      <c r="AR28" s="66" t="str">
        <f t="shared" si="23"/>
        <v/>
      </c>
      <c r="AS28" s="104" t="str">
        <f t="shared" si="24"/>
        <v/>
      </c>
      <c r="AT28" s="67">
        <f t="shared" si="25"/>
        <v>1.0279513888888911E-2</v>
      </c>
      <c r="AU28" s="66">
        <f t="shared" si="8"/>
        <v>1.0279513888888911E-2</v>
      </c>
      <c r="AV28" s="66">
        <f t="shared" si="26"/>
        <v>1.0279513888888911E-2</v>
      </c>
      <c r="AW28" s="66" t="str">
        <f t="shared" si="27"/>
        <v/>
      </c>
      <c r="AX28" s="66" t="str">
        <f t="shared" si="9"/>
        <v/>
      </c>
      <c r="AY28" s="66" t="str">
        <f t="shared" si="28"/>
        <v/>
      </c>
      <c r="AZ28" s="110" t="str">
        <f t="shared" si="29"/>
        <v/>
      </c>
      <c r="BB28" s="106">
        <f t="shared" si="30"/>
        <v>3.7645502645502646</v>
      </c>
      <c r="BC28" s="94" t="str">
        <f t="shared" si="31"/>
        <v/>
      </c>
      <c r="BD28" s="94">
        <f t="shared" si="32"/>
        <v>3.7645502645502646</v>
      </c>
      <c r="BE28" s="94" t="str">
        <f t="shared" si="33"/>
        <v/>
      </c>
      <c r="BF28" s="94" t="str">
        <f t="shared" si="34"/>
        <v/>
      </c>
      <c r="BG28" s="94" t="str">
        <f t="shared" si="35"/>
        <v/>
      </c>
      <c r="BH28" s="94" t="str">
        <f t="shared" si="36"/>
        <v/>
      </c>
      <c r="BI28" s="94" t="str">
        <f t="shared" si="37"/>
        <v/>
      </c>
      <c r="BJ28" s="94">
        <f t="shared" si="38"/>
        <v>3.7645502645502646</v>
      </c>
      <c r="BK28" s="94" t="str">
        <f t="shared" si="39"/>
        <v/>
      </c>
      <c r="BL28" s="94" t="str">
        <f t="shared" si="40"/>
        <v/>
      </c>
      <c r="BM28" s="95" t="str">
        <f t="shared" si="41"/>
        <v/>
      </c>
      <c r="BO28" s="162">
        <f t="shared" si="53"/>
        <v>12</v>
      </c>
      <c r="BP28" s="157">
        <f t="shared" si="54"/>
        <v>7.8385719829258779E-2</v>
      </c>
      <c r="BQ28" s="158">
        <f t="shared" si="55"/>
        <v>2.3379629629629629E-4</v>
      </c>
      <c r="BR28" s="159">
        <f t="shared" si="56"/>
        <v>2.1980837218834846E-2</v>
      </c>
      <c r="BS28" s="160">
        <f t="shared" si="57"/>
        <v>9.930555555555554E-4</v>
      </c>
      <c r="BT28" s="66">
        <v>0</v>
      </c>
      <c r="BU28" s="66">
        <v>2.1643518518518518E-4</v>
      </c>
      <c r="BV28" s="66" t="s">
        <v>137</v>
      </c>
      <c r="BW28" s="66">
        <v>6.4814814814814816E-5</v>
      </c>
      <c r="BX28" s="66">
        <v>6.4814814814814816E-5</v>
      </c>
      <c r="BY28" s="66" t="s">
        <v>131</v>
      </c>
      <c r="BZ28" s="66">
        <v>1.6898148148148149E-4</v>
      </c>
      <c r="CA28" s="66">
        <v>2.2569444444444443E-4</v>
      </c>
      <c r="CB28" s="66" t="s">
        <v>138</v>
      </c>
      <c r="CC28" s="66">
        <v>0</v>
      </c>
      <c r="CD28" s="66">
        <v>2.0023148148148149E-4</v>
      </c>
      <c r="CE28" s="66" t="s">
        <v>157</v>
      </c>
      <c r="CF28" s="66">
        <v>0</v>
      </c>
      <c r="CG28" s="66">
        <v>6.9444444444444444E-5</v>
      </c>
      <c r="CH28" s="66" t="s">
        <v>140</v>
      </c>
      <c r="CI28" s="66">
        <v>0</v>
      </c>
      <c r="CJ28" s="66">
        <v>2.1643518518518515E-4</v>
      </c>
      <c r="CK28" s="66" t="s">
        <v>137</v>
      </c>
      <c r="CL28" s="66">
        <v>3.2407407407407406E-4</v>
      </c>
      <c r="CM28" s="66">
        <v>3.8657407407407401E-4</v>
      </c>
      <c r="CN28" s="66" t="s">
        <v>144</v>
      </c>
      <c r="CO28" s="66">
        <v>0</v>
      </c>
      <c r="CP28" s="66">
        <v>3.1597222222222221E-4</v>
      </c>
      <c r="CQ28" s="110" t="s">
        <v>137</v>
      </c>
      <c r="CR28" s="65"/>
      <c r="CS28" s="196" t="s">
        <v>159</v>
      </c>
      <c r="CT28" s="27">
        <v>2</v>
      </c>
      <c r="CU28" s="6"/>
      <c r="CV28" s="197" t="s">
        <v>184</v>
      </c>
      <c r="CW28" s="65"/>
      <c r="CX28" s="65"/>
    </row>
    <row r="29" spans="2:102" x14ac:dyDescent="0.25">
      <c r="B29" s="10">
        <v>26</v>
      </c>
      <c r="C29" s="4" t="s">
        <v>16</v>
      </c>
      <c r="D29" s="6"/>
      <c r="E29" s="6">
        <v>1</v>
      </c>
      <c r="F29" s="6">
        <v>1</v>
      </c>
      <c r="G29" s="6">
        <v>1</v>
      </c>
      <c r="H29" s="6"/>
      <c r="I29" s="6"/>
      <c r="J29" s="6"/>
      <c r="K29" s="6"/>
      <c r="L29" s="6"/>
      <c r="M29" s="6"/>
      <c r="N29" s="6"/>
      <c r="O29" s="27">
        <f t="shared" si="10"/>
        <v>3</v>
      </c>
      <c r="P29" s="24">
        <v>4.3945868945868929</v>
      </c>
      <c r="Q29" s="41">
        <v>0.87891737891737853</v>
      </c>
      <c r="R29" s="6">
        <f t="shared" si="0"/>
        <v>0</v>
      </c>
      <c r="S29" s="20">
        <v>0</v>
      </c>
      <c r="T29" s="20" t="str">
        <f t="shared" si="11"/>
        <v/>
      </c>
      <c r="U29" s="20" t="str">
        <f t="shared" si="12"/>
        <v/>
      </c>
      <c r="V29" s="6">
        <f t="shared" si="1"/>
        <v>1</v>
      </c>
      <c r="W29" s="20">
        <v>1</v>
      </c>
      <c r="X29" s="20">
        <f t="shared" si="2"/>
        <v>4.3945868945868929</v>
      </c>
      <c r="Y29" s="54" t="str">
        <f t="shared" si="3"/>
        <v/>
      </c>
      <c r="Z29" s="66">
        <v>4.0799768518518492E-2</v>
      </c>
      <c r="AA29" s="66" t="str">
        <f t="shared" si="13"/>
        <v/>
      </c>
      <c r="AB29" s="66" t="str">
        <f t="shared" si="14"/>
        <v/>
      </c>
      <c r="AC29" s="66">
        <f t="shared" si="15"/>
        <v>4.0799768518518492E-2</v>
      </c>
      <c r="AD29" s="66" t="str">
        <f t="shared" si="16"/>
        <v/>
      </c>
      <c r="AF29" s="67">
        <v>1.4421296296296209E-3</v>
      </c>
      <c r="AG29" s="66" t="str">
        <f t="shared" si="4"/>
        <v/>
      </c>
      <c r="AH29" s="66" t="str">
        <f t="shared" si="17"/>
        <v/>
      </c>
      <c r="AI29" s="66" t="str">
        <f t="shared" si="18"/>
        <v/>
      </c>
      <c r="AJ29" s="66">
        <f t="shared" si="5"/>
        <v>1.4421296296296209E-3</v>
      </c>
      <c r="AK29" s="66">
        <f t="shared" si="19"/>
        <v>1.4421296296296209E-3</v>
      </c>
      <c r="AL29" s="104" t="str">
        <f t="shared" si="20"/>
        <v/>
      </c>
      <c r="AM29" s="67">
        <v>1.4108796296296282E-3</v>
      </c>
      <c r="AN29" s="66" t="str">
        <f t="shared" si="6"/>
        <v/>
      </c>
      <c r="AO29" s="66" t="str">
        <f t="shared" si="21"/>
        <v/>
      </c>
      <c r="AP29" s="66" t="str">
        <f t="shared" si="22"/>
        <v/>
      </c>
      <c r="AQ29" s="66">
        <f t="shared" si="7"/>
        <v>1.4108796296296282E-3</v>
      </c>
      <c r="AR29" s="66">
        <f t="shared" si="23"/>
        <v>1.4108796296296282E-3</v>
      </c>
      <c r="AS29" s="104" t="str">
        <f t="shared" si="24"/>
        <v/>
      </c>
      <c r="AT29" s="67">
        <f t="shared" si="25"/>
        <v>5.7372685185184905E-3</v>
      </c>
      <c r="AU29" s="66" t="str">
        <f t="shared" si="8"/>
        <v/>
      </c>
      <c r="AV29" s="66" t="str">
        <f t="shared" si="26"/>
        <v/>
      </c>
      <c r="AW29" s="66" t="str">
        <f t="shared" si="27"/>
        <v/>
      </c>
      <c r="AX29" s="66">
        <f t="shared" si="9"/>
        <v>5.7372685185184905E-3</v>
      </c>
      <c r="AY29" s="66">
        <f t="shared" si="28"/>
        <v>5.7372685185184905E-3</v>
      </c>
      <c r="AZ29" s="110" t="str">
        <f t="shared" si="29"/>
        <v/>
      </c>
      <c r="BB29" s="106" t="str">
        <f t="shared" si="30"/>
        <v/>
      </c>
      <c r="BC29" s="94" t="str">
        <f t="shared" si="31"/>
        <v/>
      </c>
      <c r="BD29" s="94" t="str">
        <f t="shared" si="32"/>
        <v/>
      </c>
      <c r="BE29" s="94" t="str">
        <f t="shared" si="33"/>
        <v/>
      </c>
      <c r="BF29" s="94" t="str">
        <f t="shared" si="34"/>
        <v/>
      </c>
      <c r="BG29" s="94">
        <f t="shared" si="35"/>
        <v>4.3945868945868929</v>
      </c>
      <c r="BH29" s="94">
        <f t="shared" si="36"/>
        <v>4.3945868945868929</v>
      </c>
      <c r="BI29" s="94" t="str">
        <f t="shared" si="37"/>
        <v/>
      </c>
      <c r="BJ29" s="94" t="str">
        <f t="shared" si="38"/>
        <v/>
      </c>
      <c r="BK29" s="94" t="str">
        <f t="shared" si="39"/>
        <v/>
      </c>
      <c r="BL29" s="94" t="str">
        <f t="shared" si="40"/>
        <v/>
      </c>
      <c r="BM29" s="95">
        <f t="shared" si="41"/>
        <v>4.3945868945868929</v>
      </c>
      <c r="BO29" s="162">
        <f t="shared" si="53"/>
        <v>3</v>
      </c>
      <c r="BP29" s="157">
        <f t="shared" si="54"/>
        <v>0</v>
      </c>
      <c r="BQ29" s="158">
        <f t="shared" si="55"/>
        <v>0</v>
      </c>
      <c r="BR29" s="159">
        <f t="shared" si="56"/>
        <v>1.9176760942951985E-2</v>
      </c>
      <c r="BS29" s="160">
        <f t="shared" si="57"/>
        <v>7.8240740740740734E-4</v>
      </c>
      <c r="BT29" s="66">
        <v>0</v>
      </c>
      <c r="BU29" s="66">
        <v>3.5879629629629629E-5</v>
      </c>
      <c r="BV29" s="66" t="s">
        <v>138</v>
      </c>
      <c r="BW29" s="66">
        <v>0</v>
      </c>
      <c r="BX29" s="66">
        <v>3.2754629629629627E-4</v>
      </c>
      <c r="BY29" s="66" t="s">
        <v>138</v>
      </c>
      <c r="BZ29" s="66">
        <v>0</v>
      </c>
      <c r="CA29" s="66">
        <v>4.1898148148148144E-4</v>
      </c>
      <c r="CB29" s="66" t="s">
        <v>139</v>
      </c>
      <c r="CC29" s="156"/>
      <c r="CD29" s="156"/>
      <c r="CE29" s="156"/>
      <c r="CF29" s="156"/>
      <c r="CG29" s="156"/>
      <c r="CH29" s="156"/>
      <c r="CI29" s="156"/>
      <c r="CJ29" s="156"/>
      <c r="CK29" s="156"/>
      <c r="CL29" s="155"/>
      <c r="CM29" s="155"/>
      <c r="CN29" s="155"/>
      <c r="CO29" s="155"/>
      <c r="CP29" s="155"/>
      <c r="CQ29" s="176"/>
      <c r="CS29" s="196" t="s">
        <v>158</v>
      </c>
      <c r="CT29" s="195">
        <v>2</v>
      </c>
      <c r="CU29" s="6" t="s">
        <v>178</v>
      </c>
      <c r="CV29" s="197"/>
    </row>
    <row r="30" spans="2:102" ht="15.75" thickBot="1" x14ac:dyDescent="0.3">
      <c r="B30" s="13">
        <v>27</v>
      </c>
      <c r="C30" s="14" t="s">
        <v>15</v>
      </c>
      <c r="D30" s="15"/>
      <c r="E30" s="15"/>
      <c r="F30" s="15"/>
      <c r="G30" s="15"/>
      <c r="H30" s="15"/>
      <c r="I30" s="15">
        <v>1</v>
      </c>
      <c r="J30" s="15"/>
      <c r="K30" s="15">
        <v>1</v>
      </c>
      <c r="L30" s="15">
        <v>2</v>
      </c>
      <c r="M30" s="15"/>
      <c r="N30" s="15"/>
      <c r="O30" s="28">
        <f t="shared" si="10"/>
        <v>4</v>
      </c>
      <c r="P30" s="25">
        <v>4.4206349206349191</v>
      </c>
      <c r="Q30" s="42">
        <v>0.88412698412698387</v>
      </c>
      <c r="R30" s="6">
        <f t="shared" si="0"/>
        <v>1</v>
      </c>
      <c r="S30" s="20">
        <v>1</v>
      </c>
      <c r="T30" s="20">
        <f t="shared" si="11"/>
        <v>4.4206349206349191</v>
      </c>
      <c r="U30" s="20" t="str">
        <f t="shared" si="12"/>
        <v/>
      </c>
      <c r="V30" s="6">
        <f t="shared" si="1"/>
        <v>0</v>
      </c>
      <c r="W30" s="20">
        <v>0</v>
      </c>
      <c r="X30" s="20" t="str">
        <f t="shared" si="2"/>
        <v/>
      </c>
      <c r="Y30" s="54" t="str">
        <f t="shared" si="3"/>
        <v/>
      </c>
      <c r="Z30" s="66">
        <v>3.776967592592588E-2</v>
      </c>
      <c r="AA30" s="66">
        <f t="shared" si="13"/>
        <v>3.776967592592588E-2</v>
      </c>
      <c r="AB30" s="66" t="str">
        <f t="shared" si="14"/>
        <v/>
      </c>
      <c r="AC30" s="66" t="str">
        <f t="shared" si="15"/>
        <v/>
      </c>
      <c r="AD30" s="66" t="str">
        <f t="shared" si="16"/>
        <v/>
      </c>
      <c r="AF30" s="68">
        <v>2.5648148148147928E-3</v>
      </c>
      <c r="AG30" s="69">
        <f t="shared" si="4"/>
        <v>2.5648148148147928E-3</v>
      </c>
      <c r="AH30" s="69">
        <f t="shared" si="17"/>
        <v>2.5648148148147928E-3</v>
      </c>
      <c r="AI30" s="69" t="str">
        <f t="shared" si="18"/>
        <v/>
      </c>
      <c r="AJ30" s="69" t="str">
        <f t="shared" si="5"/>
        <v/>
      </c>
      <c r="AK30" s="69" t="str">
        <f t="shared" si="19"/>
        <v/>
      </c>
      <c r="AL30" s="105" t="str">
        <f t="shared" si="20"/>
        <v/>
      </c>
      <c r="AM30" s="68">
        <v>1.4745370370370361E-3</v>
      </c>
      <c r="AN30" s="69">
        <f t="shared" si="6"/>
        <v>1.4745370370370361E-3</v>
      </c>
      <c r="AO30" s="69">
        <f t="shared" si="21"/>
        <v>1.4745370370370361E-3</v>
      </c>
      <c r="AP30" s="69" t="str">
        <f t="shared" si="22"/>
        <v/>
      </c>
      <c r="AQ30" s="69" t="str">
        <f t="shared" si="7"/>
        <v/>
      </c>
      <c r="AR30" s="69" t="str">
        <f t="shared" si="23"/>
        <v/>
      </c>
      <c r="AS30" s="105" t="str">
        <f t="shared" si="24"/>
        <v/>
      </c>
      <c r="AT30" s="68">
        <f t="shared" si="25"/>
        <v>9.1689814814814152E-3</v>
      </c>
      <c r="AU30" s="69">
        <f t="shared" si="8"/>
        <v>9.1689814814814152E-3</v>
      </c>
      <c r="AV30" s="69">
        <f t="shared" si="26"/>
        <v>9.1689814814814152E-3</v>
      </c>
      <c r="AW30" s="69" t="str">
        <f t="shared" si="27"/>
        <v/>
      </c>
      <c r="AX30" s="69" t="str">
        <f t="shared" si="9"/>
        <v/>
      </c>
      <c r="AY30" s="69" t="str">
        <f t="shared" si="28"/>
        <v/>
      </c>
      <c r="AZ30" s="111" t="str">
        <f t="shared" si="29"/>
        <v/>
      </c>
      <c r="BB30" s="107">
        <f t="shared" si="30"/>
        <v>4.4206349206349191</v>
      </c>
      <c r="BC30" s="96" t="str">
        <f t="shared" si="31"/>
        <v/>
      </c>
      <c r="BD30" s="96">
        <f t="shared" si="32"/>
        <v>4.4206349206349191</v>
      </c>
      <c r="BE30" s="96" t="str">
        <f t="shared" si="33"/>
        <v/>
      </c>
      <c r="BF30" s="96" t="str">
        <f t="shared" si="34"/>
        <v/>
      </c>
      <c r="BG30" s="96" t="str">
        <f t="shared" si="35"/>
        <v/>
      </c>
      <c r="BH30" s="96" t="str">
        <f t="shared" si="36"/>
        <v/>
      </c>
      <c r="BI30" s="96" t="str">
        <f t="shared" si="37"/>
        <v/>
      </c>
      <c r="BJ30" s="96">
        <f t="shared" si="38"/>
        <v>4.4206349206349191</v>
      </c>
      <c r="BK30" s="96" t="str">
        <f t="shared" si="39"/>
        <v/>
      </c>
      <c r="BL30" s="96" t="str">
        <f t="shared" si="40"/>
        <v/>
      </c>
      <c r="BM30" s="97" t="str">
        <f t="shared" si="41"/>
        <v/>
      </c>
      <c r="BO30" s="163">
        <f t="shared" si="53"/>
        <v>4</v>
      </c>
      <c r="BP30" s="164">
        <f t="shared" si="54"/>
        <v>0</v>
      </c>
      <c r="BQ30" s="165">
        <f t="shared" si="55"/>
        <v>0</v>
      </c>
      <c r="BR30" s="166">
        <f t="shared" si="56"/>
        <v>2.8897128673428769E-2</v>
      </c>
      <c r="BS30" s="167">
        <f t="shared" si="57"/>
        <v>1.0914351851851851E-3</v>
      </c>
      <c r="BT30" s="69">
        <v>0</v>
      </c>
      <c r="BU30" s="69">
        <v>1.7939814814814817E-4</v>
      </c>
      <c r="BV30" s="69" t="s">
        <v>140</v>
      </c>
      <c r="BW30" s="69">
        <v>0</v>
      </c>
      <c r="BX30" s="69">
        <v>2.3958333333333332E-4</v>
      </c>
      <c r="BY30" s="69" t="s">
        <v>143</v>
      </c>
      <c r="BZ30" s="69">
        <v>0</v>
      </c>
      <c r="CA30" s="69">
        <v>1.9560185185185183E-4</v>
      </c>
      <c r="CB30" s="69" t="s">
        <v>156</v>
      </c>
      <c r="CC30" s="69">
        <v>0</v>
      </c>
      <c r="CD30" s="69">
        <v>4.7685185185185184E-4</v>
      </c>
      <c r="CE30" s="69" t="s">
        <v>137</v>
      </c>
      <c r="CF30" s="177"/>
      <c r="CG30" s="177"/>
      <c r="CH30" s="177"/>
      <c r="CI30" s="177"/>
      <c r="CJ30" s="177"/>
      <c r="CK30" s="177"/>
      <c r="CL30" s="178"/>
      <c r="CM30" s="178"/>
      <c r="CN30" s="178"/>
      <c r="CO30" s="178"/>
      <c r="CP30" s="178"/>
      <c r="CQ30" s="179"/>
      <c r="CS30" s="198" t="s">
        <v>159</v>
      </c>
      <c r="CT30" s="199">
        <v>2</v>
      </c>
      <c r="CU30" s="12" t="s">
        <v>168</v>
      </c>
      <c r="CV30" s="200"/>
    </row>
    <row r="31" spans="2:102" ht="15.75" thickBot="1" x14ac:dyDescent="0.3">
      <c r="B31" s="3" t="s">
        <v>186</v>
      </c>
      <c r="C31" s="30" t="s">
        <v>16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30"/>
      <c r="P31" s="35">
        <v>4.0256410256410255</v>
      </c>
      <c r="Q31" s="36">
        <v>0.80512820512820515</v>
      </c>
      <c r="BT31" s="65"/>
      <c r="BU31" s="65"/>
      <c r="BV31" s="65"/>
      <c r="BW31" s="65"/>
      <c r="BX31" s="65"/>
      <c r="BY31" s="65"/>
      <c r="BZ31" s="65"/>
      <c r="CA31" s="65"/>
      <c r="CB31" s="65"/>
    </row>
    <row r="32" spans="2:102" ht="15.75" thickBot="1" x14ac:dyDescent="0.3">
      <c r="B32" s="31" t="s">
        <v>186</v>
      </c>
      <c r="C32" s="32" t="s">
        <v>15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32"/>
      <c r="P32" s="37">
        <v>3.5687830687830688</v>
      </c>
      <c r="Q32" s="38">
        <v>0.71375661375661381</v>
      </c>
      <c r="T32" s="44" t="s">
        <v>22</v>
      </c>
      <c r="U32" s="45"/>
      <c r="X32" s="44" t="s">
        <v>22</v>
      </c>
      <c r="Y32" s="45"/>
      <c r="Z32" s="181" t="s">
        <v>146</v>
      </c>
      <c r="AA32" s="44" t="s">
        <v>22</v>
      </c>
      <c r="AB32" s="45"/>
      <c r="AC32" s="44" t="s">
        <v>22</v>
      </c>
      <c r="AD32" s="45"/>
      <c r="AF32" s="44" t="s">
        <v>22</v>
      </c>
      <c r="AG32" s="72"/>
      <c r="AH32" s="72"/>
      <c r="AI32" s="72"/>
      <c r="AJ32" s="72"/>
      <c r="AK32" s="72"/>
      <c r="AL32" s="72"/>
      <c r="AM32" s="44" t="s">
        <v>22</v>
      </c>
      <c r="AN32" s="72"/>
      <c r="AO32" s="72"/>
      <c r="AP32" s="72"/>
      <c r="AQ32" s="72"/>
      <c r="AR32" s="72"/>
      <c r="AS32" s="72"/>
      <c r="AT32" s="44" t="s">
        <v>22</v>
      </c>
      <c r="AU32" s="72"/>
      <c r="AV32" s="72"/>
      <c r="AW32" s="72"/>
      <c r="AX32" s="72"/>
      <c r="AY32" s="72"/>
      <c r="AZ32" s="45"/>
      <c r="BB32" s="44" t="s">
        <v>22</v>
      </c>
      <c r="BC32" s="45"/>
      <c r="BD32" s="44" t="s">
        <v>22</v>
      </c>
      <c r="BE32" s="45"/>
      <c r="BF32" s="44" t="s">
        <v>22</v>
      </c>
      <c r="BG32" s="45"/>
      <c r="BH32" s="44" t="s">
        <v>22</v>
      </c>
      <c r="BI32" s="45"/>
      <c r="BJ32" s="44" t="s">
        <v>22</v>
      </c>
      <c r="BK32" s="45"/>
      <c r="BL32" s="44" t="s">
        <v>22</v>
      </c>
      <c r="BM32" s="45"/>
      <c r="BO32" s="44" t="s">
        <v>22</v>
      </c>
      <c r="BP32" s="72"/>
      <c r="BQ32" s="72"/>
      <c r="BR32" s="72"/>
      <c r="BS32" s="45"/>
      <c r="CU32" s="153"/>
    </row>
    <row r="33" spans="18:99" ht="15.75" thickBot="1" x14ac:dyDescent="0.3">
      <c r="R33" s="43" t="s">
        <v>20</v>
      </c>
      <c r="S33" s="43" t="s">
        <v>20</v>
      </c>
      <c r="T33" s="46">
        <f>AVERAGE(T4:T30)</f>
        <v>4.1964285714285712</v>
      </c>
      <c r="U33" s="47">
        <f>AVERAGE(U4:U30)</f>
        <v>4.2797619047619042</v>
      </c>
      <c r="V33" s="43" t="s">
        <v>20</v>
      </c>
      <c r="W33" s="43" t="s">
        <v>20</v>
      </c>
      <c r="X33" s="46">
        <f>AVERAGE(X4:X30)</f>
        <v>3.9458689458689458</v>
      </c>
      <c r="Y33" s="47">
        <f>AVERAGE(Y4:Y30)</f>
        <v>3.856600189933522</v>
      </c>
      <c r="Z33" s="182">
        <v>3.2132201479076486E-2</v>
      </c>
      <c r="AA33" s="70">
        <f>AVERAGE(AA4:AA30)</f>
        <v>3.2194589120370376E-2</v>
      </c>
      <c r="AB33" s="71">
        <f>AVERAGE(AB4:AB30)</f>
        <v>2.9459490740740744E-2</v>
      </c>
      <c r="AC33" s="70">
        <f>AVERAGE(AC4:AC30)</f>
        <v>3.1764403292181075E-2</v>
      </c>
      <c r="AD33" s="71">
        <f>AVERAGE(AD4:AD30)</f>
        <v>2.7334683641975315E-2</v>
      </c>
      <c r="AF33" s="70">
        <f t="shared" ref="AF33:AT33" si="58">AVERAGE(AF4:AF30)</f>
        <v>1.7143347050754454E-3</v>
      </c>
      <c r="AG33" s="73">
        <f t="shared" si="58"/>
        <v>1.7319155092592586E-3</v>
      </c>
      <c r="AH33" s="73">
        <f t="shared" si="58"/>
        <v>2.004267939814812E-3</v>
      </c>
      <c r="AI33" s="73">
        <f t="shared" si="58"/>
        <v>1.1872106481481514E-3</v>
      </c>
      <c r="AJ33" s="73">
        <f t="shared" si="58"/>
        <v>1.7002700617283939E-3</v>
      </c>
      <c r="AK33" s="73">
        <f t="shared" si="58"/>
        <v>2.1506558641975295E-3</v>
      </c>
      <c r="AL33" s="73">
        <f t="shared" si="58"/>
        <v>1.0246913580246903E-3</v>
      </c>
      <c r="AM33" s="70">
        <f t="shared" si="58"/>
        <v>9.3559242112482908E-4</v>
      </c>
      <c r="AN33" s="73">
        <f t="shared" si="58"/>
        <v>1.2459008487654309E-3</v>
      </c>
      <c r="AO33" s="73">
        <f t="shared" si="58"/>
        <v>1.544487847222221E-3</v>
      </c>
      <c r="AP33" s="73">
        <f t="shared" si="58"/>
        <v>6.4872685185185042E-4</v>
      </c>
      <c r="AQ33" s="73">
        <f t="shared" si="58"/>
        <v>6.8734567901234745E-4</v>
      </c>
      <c r="AR33" s="73">
        <f t="shared" si="58"/>
        <v>8.723636831275733E-4</v>
      </c>
      <c r="AS33" s="73">
        <f t="shared" si="58"/>
        <v>4.0981867283950893E-4</v>
      </c>
      <c r="AT33" s="70">
        <f t="shared" si="58"/>
        <v>6.0785965363511626E-3</v>
      </c>
      <c r="AU33" s="73">
        <f t="shared" ref="AU33:AZ33" si="59">AVERAGE(AU4:AU30)</f>
        <v>6.4416473765432072E-3</v>
      </c>
      <c r="AV33" s="73">
        <f t="shared" si="59"/>
        <v>7.5572916666666583E-3</v>
      </c>
      <c r="AW33" s="73">
        <f t="shared" si="59"/>
        <v>4.2103587962963049E-3</v>
      </c>
      <c r="AX33" s="73">
        <f t="shared" si="59"/>
        <v>5.7881558641975309E-3</v>
      </c>
      <c r="AY33" s="73">
        <f t="shared" si="59"/>
        <v>7.3243312757201627E-3</v>
      </c>
      <c r="AZ33" s="71">
        <f t="shared" si="59"/>
        <v>3.4838927469135802E-3</v>
      </c>
      <c r="BB33" s="98">
        <f t="shared" ref="BB33:BM33" si="60">AVERAGE(BB4:BB30)</f>
        <v>4.1984126984126986</v>
      </c>
      <c r="BC33" s="99">
        <f t="shared" si="60"/>
        <v>4.2499999999999991</v>
      </c>
      <c r="BD33" s="98">
        <f t="shared" si="60"/>
        <v>4.3249559082892404</v>
      </c>
      <c r="BE33" s="99">
        <f t="shared" si="60"/>
        <v>4.1234567901234565</v>
      </c>
      <c r="BF33" s="98">
        <f t="shared" si="60"/>
        <v>3.8572649572649569</v>
      </c>
      <c r="BG33" s="99">
        <f t="shared" si="60"/>
        <v>3.9366096866096862</v>
      </c>
      <c r="BH33" s="98">
        <f t="shared" si="60"/>
        <v>4.0368335368335355</v>
      </c>
      <c r="BI33" s="99">
        <f t="shared" si="60"/>
        <v>3.7993233618233617</v>
      </c>
      <c r="BJ33" s="98">
        <f t="shared" si="60"/>
        <v>4.2316704459561603</v>
      </c>
      <c r="BK33" s="99">
        <f t="shared" si="60"/>
        <v>4.2137566137566136</v>
      </c>
      <c r="BL33" s="98">
        <f t="shared" si="60"/>
        <v>3.8572649572649569</v>
      </c>
      <c r="BM33" s="99">
        <f t="shared" si="60"/>
        <v>3.9366096866096862</v>
      </c>
      <c r="BO33" s="212">
        <f t="shared" ref="BO33:BS33" si="61">AVERAGE(BO4:BO30)</f>
        <v>3.1764705882352939</v>
      </c>
      <c r="BP33" s="213">
        <f t="shared" si="61"/>
        <v>0.16271348448618134</v>
      </c>
      <c r="BQ33" s="73">
        <f t="shared" si="61"/>
        <v>1.1512799564270153E-4</v>
      </c>
      <c r="BR33" s="213">
        <f t="shared" si="61"/>
        <v>3.2399524842112351E-2</v>
      </c>
      <c r="BS33" s="71">
        <f t="shared" si="61"/>
        <v>1.0458877995642702E-3</v>
      </c>
      <c r="CT33" s="22"/>
    </row>
    <row r="34" spans="18:99" ht="15.75" thickBot="1" x14ac:dyDescent="0.3">
      <c r="R34" s="43">
        <f>SUM(R4:R30)</f>
        <v>8</v>
      </c>
      <c r="S34" s="43">
        <f>SUM(S4:S30)</f>
        <v>9</v>
      </c>
      <c r="T34" s="44">
        <f>_xlfn.VAR.S(T4:T30)</f>
        <v>8.8176922738524857E-2</v>
      </c>
      <c r="U34" s="45">
        <f>_xlfn.VAR.S(U4:U30)</f>
        <v>4.588978938626196E-2</v>
      </c>
      <c r="V34" s="43">
        <f>SUM(V4:V30)</f>
        <v>9</v>
      </c>
      <c r="W34" s="43">
        <f>SUM(W4:W30)</f>
        <v>10</v>
      </c>
      <c r="X34" s="44">
        <f>_xlfn.VAR.S(X4:X30)</f>
        <v>0.11699732550872115</v>
      </c>
      <c r="Y34" s="45">
        <f>_xlfn.VAR.S(Y4:Y30)</f>
        <v>0.26183201976174358</v>
      </c>
      <c r="Z34" s="183" t="s">
        <v>145</v>
      </c>
      <c r="AA34" s="44">
        <f>_xlfn.VAR.S(AA4:AA30)</f>
        <v>4.6805282924681164E-5</v>
      </c>
      <c r="AB34" s="45">
        <f>_xlfn.VAR.S(AB4:AB30)</f>
        <v>8.2906287731838717E-5</v>
      </c>
      <c r="AC34" s="44">
        <f>_xlfn.VAR.S(AC4:AC30)</f>
        <v>5.3034641716469006E-5</v>
      </c>
      <c r="AD34" s="45">
        <f>_xlfn.VAR.S(AD4:AD30)</f>
        <v>2.7715606468978713E-5</v>
      </c>
      <c r="AE34" s="108"/>
      <c r="AF34" s="65"/>
      <c r="AG34" s="65"/>
      <c r="AH34" s="184">
        <f>AH33/$Z$33</f>
        <v>6.2375680705224333E-2</v>
      </c>
      <c r="AI34" s="184">
        <f>AI33/$Z$33</f>
        <v>3.6947690898839501E-2</v>
      </c>
      <c r="AJ34" s="184">
        <f>AJ33/$Z$33</f>
        <v>5.2914832581127634E-2</v>
      </c>
      <c r="AK34" s="184">
        <f>AK33/$Z$35</f>
        <v>7.0982781524415742E-2</v>
      </c>
      <c r="AL34" s="184">
        <f>AL33/$Z$35</f>
        <v>3.3820121576616402E-2</v>
      </c>
      <c r="AM34" s="184"/>
      <c r="AN34" s="184"/>
      <c r="AO34" s="184">
        <f>AO33/$Z$33</f>
        <v>4.8066667583543707E-2</v>
      </c>
      <c r="AP34" s="184">
        <f>AP33/$Z$33</f>
        <v>2.0189306116304595E-2</v>
      </c>
      <c r="AQ34" s="184">
        <f>AQ33/$Z$33</f>
        <v>2.1391179171459076E-2</v>
      </c>
      <c r="AR34" s="184">
        <f>AR33/$Z$35</f>
        <v>2.8792519417040408E-2</v>
      </c>
      <c r="AS34" s="184">
        <f>AS33/$Z$35</f>
        <v>1.3526138608720277E-2</v>
      </c>
      <c r="AT34" s="65"/>
      <c r="AV34" s="184">
        <f>AV33/$Z$33</f>
        <v>0.23519370969921677</v>
      </c>
      <c r="AW34" s="184">
        <f>AW33/$Z$33</f>
        <v>0.13103237881282309</v>
      </c>
      <c r="AY34" s="184">
        <f>AY33/$Z$35</f>
        <v>0.24174086399028769</v>
      </c>
      <c r="AZ34" s="184">
        <f>AZ33/$Z$35</f>
        <v>0.11498650333856951</v>
      </c>
      <c r="BB34" s="100">
        <f t="shared" ref="BB34:BM34" si="62">_xlfn.VAR.S(BB4:BB30)</f>
        <v>8.5582710450435071E-2</v>
      </c>
      <c r="BC34" s="101">
        <f t="shared" si="62"/>
        <v>6.7505808907925124E-2</v>
      </c>
      <c r="BD34" s="77">
        <f t="shared" si="62"/>
        <v>7.6331616322797655E-2</v>
      </c>
      <c r="BE34" s="102">
        <f t="shared" si="62"/>
        <v>5.3992516073644824E-2</v>
      </c>
      <c r="BF34" s="77">
        <f t="shared" si="62"/>
        <v>0.13025401579532617</v>
      </c>
      <c r="BG34" s="102">
        <f t="shared" si="62"/>
        <v>0.19242504795686147</v>
      </c>
      <c r="BH34" s="77">
        <f t="shared" si="62"/>
        <v>0.11451708222838279</v>
      </c>
      <c r="BI34" s="102">
        <f t="shared" si="62"/>
        <v>0.19658898727630611</v>
      </c>
      <c r="BJ34" s="77">
        <f t="shared" si="62"/>
        <v>7.9061469777015017E-2</v>
      </c>
      <c r="BK34" s="102">
        <f t="shared" si="62"/>
        <v>7.4530388287001842E-2</v>
      </c>
      <c r="BL34" s="77">
        <f t="shared" si="62"/>
        <v>0.13025401579532617</v>
      </c>
      <c r="BM34" s="102">
        <f t="shared" si="62"/>
        <v>0.19242504795686147</v>
      </c>
      <c r="BO34" s="44" t="s">
        <v>75</v>
      </c>
      <c r="BP34" s="72"/>
      <c r="BQ34" s="72"/>
      <c r="BR34" s="72"/>
      <c r="BS34" s="45"/>
    </row>
    <row r="35" spans="18:99" ht="15.75" thickBot="1" x14ac:dyDescent="0.3">
      <c r="R35" s="43" t="s">
        <v>21</v>
      </c>
      <c r="S35" s="43" t="s">
        <v>21</v>
      </c>
      <c r="T35" s="46" t="s">
        <v>23</v>
      </c>
      <c r="U35" s="47"/>
      <c r="V35" s="43" t="s">
        <v>21</v>
      </c>
      <c r="W35" s="43" t="s">
        <v>21</v>
      </c>
      <c r="X35" s="46" t="s">
        <v>23</v>
      </c>
      <c r="Y35" s="47"/>
      <c r="Z35" s="182">
        <v>3.0298275412858743E-2</v>
      </c>
      <c r="AA35" s="46" t="s">
        <v>23</v>
      </c>
      <c r="AB35" s="47"/>
      <c r="AC35" s="46" t="s">
        <v>23</v>
      </c>
      <c r="AD35" s="47"/>
      <c r="AE35" s="108"/>
      <c r="AF35" s="214" t="s">
        <v>75</v>
      </c>
      <c r="AG35" s="72"/>
      <c r="AH35" s="72"/>
      <c r="AI35" s="72"/>
      <c r="AJ35" s="72"/>
      <c r="AK35" s="72"/>
      <c r="AL35" s="45"/>
      <c r="AM35" s="214" t="s">
        <v>75</v>
      </c>
      <c r="AN35" s="72"/>
      <c r="AO35" s="72"/>
      <c r="AP35" s="72"/>
      <c r="AQ35" s="72"/>
      <c r="AR35" s="72"/>
      <c r="AS35" s="45"/>
      <c r="AT35" s="214" t="s">
        <v>75</v>
      </c>
      <c r="AU35" s="72"/>
      <c r="AV35" s="72"/>
      <c r="AW35" s="72"/>
      <c r="AX35" s="72"/>
      <c r="AY35" s="72"/>
      <c r="AZ35" s="45"/>
      <c r="BB35" s="98" t="s">
        <v>23</v>
      </c>
      <c r="BC35" s="99"/>
      <c r="BD35" s="98" t="s">
        <v>23</v>
      </c>
      <c r="BE35" s="99"/>
      <c r="BF35" s="98" t="s">
        <v>23</v>
      </c>
      <c r="BG35" s="99"/>
      <c r="BH35" s="98" t="s">
        <v>23</v>
      </c>
      <c r="BI35" s="99"/>
      <c r="BJ35" s="98" t="s">
        <v>23</v>
      </c>
      <c r="BK35" s="99"/>
      <c r="BL35" s="98" t="s">
        <v>23</v>
      </c>
      <c r="BM35" s="99"/>
      <c r="BO35" s="212">
        <f>_xlfn.STDEV.S(BO4:BO30)</f>
        <v>2.7211048794020938</v>
      </c>
      <c r="BP35" s="213">
        <f>_xlfn.STDEV.S(BP4:BP30)</f>
        <v>0.29470962815564111</v>
      </c>
      <c r="BQ35" s="73">
        <f>_xlfn.STDEV.S(BQ4:BQ30)</f>
        <v>1.7112324179618932E-4</v>
      </c>
      <c r="BR35" s="213">
        <f>_xlfn.STDEV.S(BR4:BR30)</f>
        <v>2.566663526011375E-2</v>
      </c>
      <c r="BS35" s="71">
        <f>_xlfn.STDEV.S(BS4:BS30)</f>
        <v>8.8768111143788082E-4</v>
      </c>
      <c r="CT35" s="22"/>
      <c r="CU35" s="191"/>
    </row>
    <row r="36" spans="18:99" ht="15.75" thickBot="1" x14ac:dyDescent="0.3">
      <c r="R36" s="6">
        <f>12-R34</f>
        <v>4</v>
      </c>
      <c r="S36" s="6">
        <f>12-S34</f>
        <v>3</v>
      </c>
      <c r="V36" s="6">
        <f>15-V34</f>
        <v>6</v>
      </c>
      <c r="W36" s="6">
        <f>15-W34</f>
        <v>5</v>
      </c>
      <c r="AF36" s="46"/>
      <c r="AG36" s="215"/>
      <c r="AH36" s="73">
        <f>_xlfn.STDEV.S(AH4:AH30)</f>
        <v>1.0104991429015189E-3</v>
      </c>
      <c r="AI36" s="73">
        <f t="shared" ref="AI36:AL36" si="63">_xlfn.STDEV.S(AI4:AI30)</f>
        <v>1.5610305804914897E-3</v>
      </c>
      <c r="AJ36" s="73">
        <f t="shared" si="63"/>
        <v>1.9631854903260902E-3</v>
      </c>
      <c r="AK36" s="73">
        <f t="shared" si="63"/>
        <v>2.2749720899466496E-3</v>
      </c>
      <c r="AL36" s="71">
        <f t="shared" si="63"/>
        <v>1.2640658086276117E-3</v>
      </c>
      <c r="AM36" s="46"/>
      <c r="AN36" s="215"/>
      <c r="AO36" s="73">
        <f>_xlfn.STDEV.S(AO4:AO30)</f>
        <v>9.8014448464001417E-4</v>
      </c>
      <c r="AP36" s="73">
        <f t="shared" ref="AP36:AS36" si="64">_xlfn.STDEV.S(AP4:AP30)</f>
        <v>6.7131575243196951E-4</v>
      </c>
      <c r="AQ36" s="73">
        <f t="shared" si="64"/>
        <v>5.1675664545499213E-4</v>
      </c>
      <c r="AR36" s="73">
        <f t="shared" si="64"/>
        <v>5.5651720330587883E-4</v>
      </c>
      <c r="AS36" s="71">
        <f t="shared" si="64"/>
        <v>3.1324765172329263E-4</v>
      </c>
      <c r="AT36" s="46"/>
      <c r="AU36" s="73">
        <f>_xlfn.STDEV.S(AU4:AU30)</f>
        <v>4.1405974439896144E-3</v>
      </c>
      <c r="AV36" s="73">
        <f>_xlfn.STDEV.S(AV4:AV30)</f>
        <v>3.2827852542252661E-3</v>
      </c>
      <c r="AW36" s="73">
        <f t="shared" ref="AW36:AZ36" si="65">_xlfn.STDEV.S(AW4:AW30)</f>
        <v>5.2688193989847273E-3</v>
      </c>
      <c r="AX36" s="73">
        <f t="shared" si="65"/>
        <v>6.1898319175395468E-3</v>
      </c>
      <c r="AY36" s="73">
        <f t="shared" si="65"/>
        <v>7.1067883699065682E-3</v>
      </c>
      <c r="AZ36" s="71">
        <f t="shared" si="65"/>
        <v>3.9811670582785876E-3</v>
      </c>
      <c r="BB36" s="218" t="s">
        <v>121</v>
      </c>
      <c r="BC36" s="218"/>
      <c r="BD36" s="218"/>
      <c r="BE36" s="218"/>
      <c r="BF36" s="218"/>
      <c r="BG36" s="218"/>
      <c r="BH36" s="218"/>
      <c r="BI36" s="218"/>
      <c r="CU36" s="192"/>
    </row>
    <row r="37" spans="18:99" x14ac:dyDescent="0.25">
      <c r="CT37" s="22"/>
      <c r="CU37" s="117"/>
    </row>
    <row r="39" spans="18:99" x14ac:dyDescent="0.25">
      <c r="CT39" s="22"/>
      <c r="CU39" s="117"/>
    </row>
    <row r="40" spans="18:99" x14ac:dyDescent="0.25">
      <c r="CU40" s="117"/>
    </row>
    <row r="41" spans="18:99" x14ac:dyDescent="0.25">
      <c r="CU41" s="153"/>
    </row>
    <row r="42" spans="18:99" x14ac:dyDescent="0.25">
      <c r="CU42" s="153"/>
    </row>
    <row r="43" spans="18:99" x14ac:dyDescent="0.25">
      <c r="CT43" s="22"/>
      <c r="CU43" s="153"/>
    </row>
    <row r="45" spans="18:99" x14ac:dyDescent="0.25">
      <c r="CT45" s="22"/>
      <c r="CU45" s="153"/>
    </row>
    <row r="46" spans="18:99" x14ac:dyDescent="0.25">
      <c r="CU46" s="153"/>
    </row>
    <row r="47" spans="18:99" x14ac:dyDescent="0.25">
      <c r="CT47" s="22"/>
      <c r="CU47" s="153"/>
    </row>
    <row r="48" spans="18:99" x14ac:dyDescent="0.25">
      <c r="CU48" s="153"/>
    </row>
    <row r="49" spans="50:99" x14ac:dyDescent="0.25">
      <c r="CT49" s="22"/>
      <c r="CU49" s="153"/>
    </row>
    <row r="50" spans="50:99" x14ac:dyDescent="0.25">
      <c r="CU50" s="153"/>
    </row>
    <row r="51" spans="50:99" x14ac:dyDescent="0.25">
      <c r="CT51" s="22"/>
      <c r="CU51" s="153"/>
    </row>
    <row r="53" spans="50:99" x14ac:dyDescent="0.25">
      <c r="CT53" s="22"/>
      <c r="CU53" s="153"/>
    </row>
    <row r="54" spans="50:99" x14ac:dyDescent="0.25">
      <c r="AX54" s="153"/>
      <c r="AY54" s="153"/>
      <c r="AZ54" s="153"/>
      <c r="BA54" s="153"/>
      <c r="BB54" s="153"/>
    </row>
    <row r="55" spans="50:99" x14ac:dyDescent="0.25">
      <c r="AX55" s="153"/>
      <c r="AY55" s="153"/>
      <c r="AZ55" s="153"/>
      <c r="BA55" s="153"/>
      <c r="BB55" s="153"/>
    </row>
    <row r="56" spans="50:99" x14ac:dyDescent="0.25">
      <c r="AX56" s="153"/>
      <c r="AY56" s="153"/>
      <c r="AZ56" s="153"/>
      <c r="BA56" s="153"/>
      <c r="BB56" s="153"/>
      <c r="CU56" s="153"/>
    </row>
    <row r="57" spans="50:99" x14ac:dyDescent="0.25">
      <c r="AX57" s="153"/>
      <c r="AY57" s="153"/>
      <c r="AZ57" s="153"/>
      <c r="BA57" s="153"/>
      <c r="BB57" s="153"/>
      <c r="CU57" s="153"/>
    </row>
    <row r="58" spans="50:99" x14ac:dyDescent="0.25">
      <c r="AX58" s="153"/>
      <c r="AY58" s="153"/>
      <c r="AZ58" s="153"/>
      <c r="BA58" s="153"/>
      <c r="BB58" s="153"/>
      <c r="CU58" s="153"/>
    </row>
    <row r="59" spans="50:99" x14ac:dyDescent="0.25">
      <c r="AX59" s="153"/>
      <c r="AY59" s="153"/>
      <c r="AZ59" s="153"/>
      <c r="BA59" s="153"/>
      <c r="BB59" s="153"/>
      <c r="CU59" s="153"/>
    </row>
    <row r="60" spans="50:99" x14ac:dyDescent="0.25">
      <c r="AX60" s="153"/>
      <c r="AY60" s="153"/>
      <c r="AZ60" s="153"/>
      <c r="BA60" s="153"/>
      <c r="BB60" s="153"/>
      <c r="CU60" s="153"/>
    </row>
    <row r="61" spans="50:99" x14ac:dyDescent="0.25">
      <c r="AX61" s="153"/>
      <c r="AY61" s="153"/>
      <c r="AZ61" s="153"/>
      <c r="BA61" s="153"/>
      <c r="BB61" s="153"/>
      <c r="CU61" s="153"/>
    </row>
    <row r="62" spans="50:99" x14ac:dyDescent="0.25">
      <c r="AX62" s="153"/>
      <c r="AY62" s="153"/>
      <c r="AZ62" s="153"/>
      <c r="BA62" s="153"/>
      <c r="BB62" s="153"/>
      <c r="CU62" s="153"/>
    </row>
    <row r="63" spans="50:99" x14ac:dyDescent="0.25">
      <c r="AX63" s="153"/>
      <c r="AY63" s="153"/>
      <c r="AZ63" s="153"/>
      <c r="BA63" s="153"/>
      <c r="BB63" s="153"/>
      <c r="CU63" s="153"/>
    </row>
    <row r="64" spans="50:99" x14ac:dyDescent="0.25">
      <c r="AX64" s="153"/>
      <c r="AY64" s="153"/>
      <c r="AZ64" s="153"/>
      <c r="BA64" s="153"/>
      <c r="BB64" s="153"/>
    </row>
    <row r="65" spans="50:54" x14ac:dyDescent="0.25">
      <c r="AX65" s="153"/>
      <c r="AY65" s="153"/>
      <c r="AZ65" s="153"/>
      <c r="BA65" s="153"/>
      <c r="BB65" s="153"/>
    </row>
    <row r="66" spans="50:54" x14ac:dyDescent="0.25">
      <c r="AX66" s="153"/>
      <c r="AY66" s="153"/>
      <c r="AZ66" s="153"/>
      <c r="BA66" s="153"/>
      <c r="BB66" s="153"/>
    </row>
    <row r="67" spans="50:54" x14ac:dyDescent="0.25">
      <c r="AX67" s="153"/>
      <c r="AY67" s="153"/>
      <c r="AZ67" s="153"/>
      <c r="BA67" s="153"/>
      <c r="BB67" s="153"/>
    </row>
    <row r="68" spans="50:54" x14ac:dyDescent="0.25">
      <c r="AX68" s="153"/>
      <c r="AY68" s="153"/>
      <c r="AZ68" s="153"/>
      <c r="BA68" s="153"/>
      <c r="BB68" s="153"/>
    </row>
    <row r="69" spans="50:54" x14ac:dyDescent="0.25">
      <c r="AX69" s="153"/>
      <c r="AY69" s="153"/>
      <c r="AZ69" s="153"/>
      <c r="BA69" s="153"/>
      <c r="BB69" s="153"/>
    </row>
    <row r="70" spans="50:54" x14ac:dyDescent="0.25">
      <c r="AX70" s="153"/>
      <c r="AY70" s="153"/>
      <c r="AZ70" s="153"/>
      <c r="BA70" s="153"/>
      <c r="BB70" s="153"/>
    </row>
    <row r="71" spans="50:54" x14ac:dyDescent="0.25">
      <c r="AX71" s="153"/>
      <c r="AY71" s="153"/>
      <c r="AZ71" s="153"/>
      <c r="BA71" s="153"/>
      <c r="BB71" s="153"/>
    </row>
    <row r="72" spans="50:54" x14ac:dyDescent="0.25">
      <c r="AX72" s="153"/>
      <c r="AY72" s="153"/>
      <c r="AZ72" s="153"/>
      <c r="BA72" s="153"/>
      <c r="BB72" s="153"/>
    </row>
    <row r="73" spans="50:54" x14ac:dyDescent="0.25">
      <c r="AX73" s="153"/>
      <c r="AY73" s="153"/>
      <c r="AZ73" s="153"/>
      <c r="BA73" s="153"/>
      <c r="BB73" s="153"/>
    </row>
    <row r="74" spans="50:54" x14ac:dyDescent="0.25">
      <c r="AX74" s="153"/>
      <c r="AY74" s="153"/>
      <c r="AZ74" s="153"/>
      <c r="BA74" s="153"/>
      <c r="BB74" s="153"/>
    </row>
    <row r="75" spans="50:54" x14ac:dyDescent="0.25">
      <c r="AX75" s="153"/>
      <c r="AY75" s="153"/>
      <c r="AZ75" s="153"/>
      <c r="BA75" s="153"/>
      <c r="BB75" s="153"/>
    </row>
    <row r="76" spans="50:54" x14ac:dyDescent="0.25">
      <c r="AX76" s="153"/>
      <c r="AY76" s="153"/>
      <c r="AZ76" s="153"/>
      <c r="BA76" s="153"/>
      <c r="BB76" s="153"/>
    </row>
    <row r="77" spans="50:54" x14ac:dyDescent="0.25">
      <c r="AX77" s="153"/>
      <c r="AY77" s="153"/>
      <c r="AZ77" s="153"/>
      <c r="BA77" s="153"/>
      <c r="BB77" s="153"/>
    </row>
    <row r="78" spans="50:54" x14ac:dyDescent="0.25">
      <c r="AX78" s="153"/>
      <c r="AY78" s="153"/>
      <c r="AZ78" s="153"/>
      <c r="BA78" s="153"/>
      <c r="BB78" s="153"/>
    </row>
    <row r="79" spans="50:54" x14ac:dyDescent="0.25">
      <c r="AX79" s="153"/>
      <c r="AY79" s="153"/>
      <c r="AZ79" s="153"/>
      <c r="BA79" s="153"/>
      <c r="BB79" s="153"/>
    </row>
    <row r="80" spans="50:54" x14ac:dyDescent="0.25">
      <c r="AX80" s="153"/>
      <c r="AY80" s="153"/>
      <c r="AZ80" s="153"/>
      <c r="BA80" s="153"/>
      <c r="BB80" s="153"/>
    </row>
    <row r="81" spans="50:54" x14ac:dyDescent="0.25">
      <c r="AX81" s="153"/>
      <c r="AY81" s="153"/>
      <c r="AZ81" s="153"/>
      <c r="BA81" s="153"/>
      <c r="BB81" s="153"/>
    </row>
    <row r="82" spans="50:54" x14ac:dyDescent="0.25">
      <c r="AX82" s="153"/>
      <c r="AY82" s="153"/>
      <c r="AZ82" s="153"/>
      <c r="BA82" s="153"/>
      <c r="BB82" s="153"/>
    </row>
  </sheetData>
  <autoFilter ref="B3:Q36" xr:uid="{00000000-0009-0000-0000-000000000000}"/>
  <mergeCells count="7">
    <mergeCell ref="BB36:BI36"/>
    <mergeCell ref="R2:Y2"/>
    <mergeCell ref="Z2:AD2"/>
    <mergeCell ref="AF2:AL2"/>
    <mergeCell ref="AM2:AS2"/>
    <mergeCell ref="AT2:AZ2"/>
    <mergeCell ref="BB2:BM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3"/>
  <sheetViews>
    <sheetView workbookViewId="0">
      <selection activeCell="D277" sqref="D277"/>
    </sheetView>
  </sheetViews>
  <sheetFormatPr baseColWidth="10" defaultRowHeight="15" x14ac:dyDescent="0.25"/>
  <cols>
    <col min="4" max="4" width="15.85546875" customWidth="1"/>
    <col min="7" max="7" width="23.7109375" customWidth="1"/>
  </cols>
  <sheetData>
    <row r="1" spans="1:11" x14ac:dyDescent="0.25">
      <c r="A1" s="48" t="s">
        <v>24</v>
      </c>
      <c r="B1" s="48"/>
      <c r="C1" s="48"/>
      <c r="D1" s="48" t="s">
        <v>40</v>
      </c>
      <c r="E1" s="48"/>
      <c r="F1" s="48"/>
      <c r="G1" s="48"/>
      <c r="H1" s="48"/>
      <c r="I1" s="48"/>
      <c r="J1" s="48"/>
      <c r="K1" s="48"/>
    </row>
    <row r="2" spans="1:11" x14ac:dyDescent="0.25">
      <c r="A2" t="s">
        <v>25</v>
      </c>
      <c r="B2" t="s">
        <v>26</v>
      </c>
      <c r="C2" t="s">
        <v>27</v>
      </c>
      <c r="D2" t="s">
        <v>28</v>
      </c>
      <c r="E2" t="s">
        <v>29</v>
      </c>
    </row>
    <row r="3" spans="1:11" x14ac:dyDescent="0.25">
      <c r="A3">
        <v>1</v>
      </c>
      <c r="B3">
        <v>3.7645502645502646</v>
      </c>
      <c r="C3">
        <f>(A3-1)/$H$3</f>
        <v>0</v>
      </c>
      <c r="D3">
        <f>_xlfn.NORM.DIST(B3,$H$4,$H$5,1)</f>
        <v>7.2917694454701906E-2</v>
      </c>
      <c r="E3">
        <f>ABS(C3-D3)</f>
        <v>7.2917694454701906E-2</v>
      </c>
      <c r="G3" s="50" t="s">
        <v>37</v>
      </c>
      <c r="H3" s="51">
        <f>COUNT(B3:B10)</f>
        <v>8</v>
      </c>
    </row>
    <row r="4" spans="1:11" x14ac:dyDescent="0.25">
      <c r="A4">
        <v>2</v>
      </c>
      <c r="B4">
        <v>3.8783068783068777</v>
      </c>
      <c r="C4">
        <f t="shared" ref="C4:C10" si="0">(A4-1)/$H$3</f>
        <v>0.125</v>
      </c>
      <c r="D4">
        <f t="shared" ref="D4:D10" si="1">_xlfn.NORM.DIST(B4,$H$4,$H$5,1)</f>
        <v>0.14201466811223773</v>
      </c>
      <c r="E4">
        <f t="shared" ref="E4:E10" si="2">ABS(C4-D4)</f>
        <v>1.701466811223773E-2</v>
      </c>
      <c r="G4" s="52" t="s">
        <v>38</v>
      </c>
      <c r="H4" s="53">
        <f>AVERAGE(B3:B10)</f>
        <v>4.1964285714285712</v>
      </c>
    </row>
    <row r="5" spans="1:11" x14ac:dyDescent="0.25">
      <c r="A5">
        <v>3</v>
      </c>
      <c r="B5">
        <v>3.9259259259259252</v>
      </c>
      <c r="C5">
        <f t="shared" si="0"/>
        <v>0.25</v>
      </c>
      <c r="D5">
        <f t="shared" si="1"/>
        <v>0.18116113173226819</v>
      </c>
      <c r="E5">
        <f t="shared" si="2"/>
        <v>6.8838868267731806E-2</v>
      </c>
      <c r="G5" s="54" t="s">
        <v>39</v>
      </c>
      <c r="H5" s="55">
        <f>_xlfn.STDEV.S(B3:B10)</f>
        <v>0.2969459929659346</v>
      </c>
    </row>
    <row r="6" spans="1:11" x14ac:dyDescent="0.25">
      <c r="A6">
        <v>4</v>
      </c>
      <c r="B6">
        <v>4.2089947089947088</v>
      </c>
      <c r="C6">
        <f t="shared" si="0"/>
        <v>0.375</v>
      </c>
      <c r="D6">
        <f t="shared" si="1"/>
        <v>0.51687737106852438</v>
      </c>
      <c r="E6">
        <f t="shared" si="2"/>
        <v>0.14187737106852438</v>
      </c>
    </row>
    <row r="7" spans="1:11" x14ac:dyDescent="0.25">
      <c r="A7">
        <v>5</v>
      </c>
      <c r="B7">
        <v>4.4206349206349191</v>
      </c>
      <c r="C7">
        <f t="shared" si="0"/>
        <v>0.5</v>
      </c>
      <c r="D7">
        <f t="shared" si="1"/>
        <v>0.77488775818230171</v>
      </c>
      <c r="E7">
        <f t="shared" si="2"/>
        <v>0.27488775818230171</v>
      </c>
      <c r="G7" s="223" t="s">
        <v>30</v>
      </c>
      <c r="H7" s="223"/>
      <c r="I7" s="223"/>
      <c r="J7" s="49">
        <f>MAX(E3:E10)</f>
        <v>0.27488775818230171</v>
      </c>
    </row>
    <row r="8" spans="1:11" x14ac:dyDescent="0.25">
      <c r="A8">
        <v>6</v>
      </c>
      <c r="B8">
        <v>4.4312169312169303</v>
      </c>
      <c r="C8">
        <f t="shared" si="0"/>
        <v>0.625</v>
      </c>
      <c r="D8">
        <f t="shared" si="1"/>
        <v>0.78543374255487952</v>
      </c>
      <c r="E8">
        <f t="shared" si="2"/>
        <v>0.16043374255487952</v>
      </c>
      <c r="J8" t="s">
        <v>31</v>
      </c>
    </row>
    <row r="9" spans="1:11" x14ac:dyDescent="0.25">
      <c r="A9">
        <v>7</v>
      </c>
      <c r="B9">
        <v>4.462962962962961</v>
      </c>
      <c r="C9">
        <f t="shared" si="0"/>
        <v>0.75</v>
      </c>
      <c r="D9">
        <f t="shared" si="1"/>
        <v>0.81529669050489306</v>
      </c>
      <c r="E9">
        <f t="shared" si="2"/>
        <v>6.5296690504893062E-2</v>
      </c>
      <c r="G9" s="223" t="s">
        <v>32</v>
      </c>
      <c r="H9" s="223"/>
      <c r="I9" s="223"/>
      <c r="J9" s="49">
        <v>0.45429999999999998</v>
      </c>
    </row>
    <row r="10" spans="1:11" x14ac:dyDescent="0.25">
      <c r="A10">
        <v>8</v>
      </c>
      <c r="B10">
        <v>4.4788359788359777</v>
      </c>
      <c r="C10">
        <f t="shared" si="0"/>
        <v>0.875</v>
      </c>
      <c r="D10">
        <f t="shared" si="1"/>
        <v>0.82920787077989466</v>
      </c>
      <c r="E10">
        <f t="shared" si="2"/>
        <v>4.5792129220105338E-2</v>
      </c>
      <c r="G10" t="s">
        <v>33</v>
      </c>
      <c r="J10" t="s">
        <v>34</v>
      </c>
    </row>
    <row r="11" spans="1:11" x14ac:dyDescent="0.25">
      <c r="G11" s="224" t="s">
        <v>35</v>
      </c>
      <c r="H11" s="224"/>
      <c r="I11" s="224"/>
    </row>
    <row r="14" spans="1:11" x14ac:dyDescent="0.25">
      <c r="A14" s="48" t="s">
        <v>24</v>
      </c>
      <c r="B14" s="48"/>
      <c r="C14" s="48"/>
      <c r="D14" s="48" t="s">
        <v>41</v>
      </c>
      <c r="E14" s="48"/>
      <c r="F14" s="48"/>
      <c r="G14" s="48"/>
      <c r="H14" s="48"/>
      <c r="I14" s="48"/>
      <c r="J14" s="48"/>
      <c r="K14" s="48"/>
    </row>
    <row r="15" spans="1:11" x14ac:dyDescent="0.25">
      <c r="A15" t="s">
        <v>25</v>
      </c>
      <c r="B15" t="s">
        <v>26</v>
      </c>
      <c r="C15" t="s">
        <v>27</v>
      </c>
      <c r="D15" t="s">
        <v>28</v>
      </c>
      <c r="E15" t="s">
        <v>29</v>
      </c>
    </row>
    <row r="16" spans="1:11" x14ac:dyDescent="0.25">
      <c r="A16">
        <v>1</v>
      </c>
      <c r="B16">
        <v>4.0555555555555554</v>
      </c>
      <c r="C16">
        <f>(A16-1)/$H$16</f>
        <v>0</v>
      </c>
      <c r="D16">
        <f>_xlfn.NORM.DIST(B16,$H$17,$H$18,1)</f>
        <v>0.14763696697802653</v>
      </c>
      <c r="E16">
        <f>ABS(C16-D16)</f>
        <v>0.14763696697802653</v>
      </c>
      <c r="G16" s="50" t="s">
        <v>37</v>
      </c>
      <c r="H16" s="51">
        <f>COUNT(B16:B23)</f>
        <v>4</v>
      </c>
    </row>
    <row r="17" spans="1:11" x14ac:dyDescent="0.25">
      <c r="A17">
        <v>2</v>
      </c>
      <c r="B17">
        <v>4.1507936507936503</v>
      </c>
      <c r="C17">
        <f t="shared" ref="C17:C19" si="3">(A17-1)/$H$16</f>
        <v>0.25</v>
      </c>
      <c r="D17">
        <f t="shared" ref="D17:D19" si="4">_xlfn.NORM.DIST(B17,$H$17,$H$18,1)</f>
        <v>0.27357401384390279</v>
      </c>
      <c r="E17">
        <f t="shared" ref="E17:E19" si="5">ABS(C17-D17)</f>
        <v>2.3574013843902786E-2</v>
      </c>
      <c r="G17" s="52" t="s">
        <v>38</v>
      </c>
      <c r="H17" s="53">
        <f>AVERAGE(B16:B19)</f>
        <v>4.2797619047619042</v>
      </c>
    </row>
    <row r="18" spans="1:11" x14ac:dyDescent="0.25">
      <c r="A18">
        <v>3</v>
      </c>
      <c r="B18">
        <v>4.3915343915343907</v>
      </c>
      <c r="C18">
        <f t="shared" si="3"/>
        <v>0.5</v>
      </c>
      <c r="D18">
        <f t="shared" si="4"/>
        <v>0.69908382987834727</v>
      </c>
      <c r="E18">
        <f t="shared" si="5"/>
        <v>0.19908382987834727</v>
      </c>
      <c r="G18" s="54" t="s">
        <v>39</v>
      </c>
      <c r="H18" s="55">
        <f>_xlfn.STDEV.S(B16:B23)</f>
        <v>0.21421902199912585</v>
      </c>
    </row>
    <row r="19" spans="1:11" x14ac:dyDescent="0.25">
      <c r="A19">
        <v>4</v>
      </c>
      <c r="B19">
        <v>4.5211640211640205</v>
      </c>
      <c r="C19">
        <f t="shared" si="3"/>
        <v>0.75</v>
      </c>
      <c r="D19">
        <f t="shared" si="4"/>
        <v>0.87010633577554508</v>
      </c>
      <c r="E19">
        <f t="shared" si="5"/>
        <v>0.12010633577554508</v>
      </c>
    </row>
    <row r="20" spans="1:11" x14ac:dyDescent="0.25">
      <c r="G20" s="223" t="s">
        <v>30</v>
      </c>
      <c r="H20" s="223"/>
      <c r="I20" s="223"/>
      <c r="J20" s="49">
        <f>MAX(E16:E23)</f>
        <v>0.19908382987834727</v>
      </c>
    </row>
    <row r="21" spans="1:11" x14ac:dyDescent="0.25">
      <c r="J21" t="s">
        <v>31</v>
      </c>
    </row>
    <row r="22" spans="1:11" x14ac:dyDescent="0.25">
      <c r="G22" s="223" t="s">
        <v>32</v>
      </c>
      <c r="H22" s="223"/>
      <c r="I22" s="223"/>
      <c r="J22" s="49">
        <v>0.62390000000000001</v>
      </c>
    </row>
    <row r="23" spans="1:11" x14ac:dyDescent="0.25">
      <c r="G23" t="s">
        <v>33</v>
      </c>
      <c r="J23" t="s">
        <v>34</v>
      </c>
    </row>
    <row r="24" spans="1:11" x14ac:dyDescent="0.25">
      <c r="B24" t="s">
        <v>36</v>
      </c>
      <c r="G24" s="224" t="s">
        <v>35</v>
      </c>
      <c r="H24" s="224"/>
      <c r="I24" s="224"/>
    </row>
    <row r="25" spans="1:11" x14ac:dyDescent="0.25">
      <c r="B25" t="s">
        <v>36</v>
      </c>
    </row>
    <row r="26" spans="1:11" x14ac:dyDescent="0.25">
      <c r="B26" t="s">
        <v>36</v>
      </c>
    </row>
    <row r="27" spans="1:11" x14ac:dyDescent="0.25">
      <c r="A27" s="48" t="s">
        <v>24</v>
      </c>
      <c r="B27" s="48"/>
      <c r="C27" s="48"/>
      <c r="D27" s="48" t="s">
        <v>42</v>
      </c>
      <c r="E27" s="48"/>
      <c r="F27" s="48"/>
      <c r="G27" s="48"/>
      <c r="H27" s="48"/>
      <c r="I27" s="48"/>
      <c r="J27" s="48"/>
      <c r="K27" s="48"/>
    </row>
    <row r="28" spans="1:11" x14ac:dyDescent="0.25">
      <c r="A28" t="s">
        <v>25</v>
      </c>
      <c r="B28" t="s">
        <v>26</v>
      </c>
      <c r="C28" t="s">
        <v>27</v>
      </c>
      <c r="D28" t="s">
        <v>28</v>
      </c>
      <c r="E28" t="s">
        <v>29</v>
      </c>
    </row>
    <row r="29" spans="1:11" x14ac:dyDescent="0.25">
      <c r="A29">
        <v>1</v>
      </c>
      <c r="B29">
        <v>3.4615384615384617</v>
      </c>
      <c r="C29">
        <f>(A29-1)/$H$29</f>
        <v>0</v>
      </c>
      <c r="D29">
        <f>_xlfn.NORM.DIST(B29,$H$30,$H$31,1)</f>
        <v>7.839224635712562E-2</v>
      </c>
      <c r="E29">
        <f>ABS(C29-D29)</f>
        <v>7.839224635712562E-2</v>
      </c>
      <c r="G29" s="50" t="s">
        <v>37</v>
      </c>
      <c r="H29" s="51">
        <f>COUNT(B29:B37)</f>
        <v>9</v>
      </c>
    </row>
    <row r="30" spans="1:11" x14ac:dyDescent="0.25">
      <c r="A30">
        <v>2</v>
      </c>
      <c r="B30">
        <v>3.5085470085470085</v>
      </c>
      <c r="C30">
        <f t="shared" ref="C30:C37" si="6">(A30-1)/$H$29</f>
        <v>0.1111111111111111</v>
      </c>
      <c r="D30">
        <f t="shared" ref="D30:D37" si="7">_xlfn.NORM.DIST(B30,$H$30,$H$31,1)</f>
        <v>0.10053007599682506</v>
      </c>
      <c r="E30">
        <f t="shared" ref="E30:E36" si="8">ABS(C30-D30)</f>
        <v>1.0581035114286041E-2</v>
      </c>
      <c r="G30" s="52" t="s">
        <v>38</v>
      </c>
      <c r="H30" s="53">
        <f>AVERAGE(B29:B37)</f>
        <v>3.9458689458689458</v>
      </c>
    </row>
    <row r="31" spans="1:11" x14ac:dyDescent="0.25">
      <c r="A31">
        <v>3</v>
      </c>
      <c r="B31">
        <v>3.6695156695156701</v>
      </c>
      <c r="C31">
        <f t="shared" si="6"/>
        <v>0.22222222222222221</v>
      </c>
      <c r="D31">
        <f t="shared" si="7"/>
        <v>0.2095638784704964</v>
      </c>
      <c r="E31">
        <f t="shared" si="8"/>
        <v>1.2658343751725809E-2</v>
      </c>
      <c r="G31" s="54" t="s">
        <v>39</v>
      </c>
      <c r="H31" s="55">
        <f>_xlfn.STDEV.S(B29:B37)</f>
        <v>0.34204871803402681</v>
      </c>
    </row>
    <row r="32" spans="1:11" x14ac:dyDescent="0.25">
      <c r="A32">
        <v>4</v>
      </c>
      <c r="B32">
        <v>3.8290598290598297</v>
      </c>
      <c r="C32">
        <f t="shared" si="6"/>
        <v>0.33333333333333331</v>
      </c>
      <c r="D32">
        <f t="shared" si="7"/>
        <v>0.36636417501222762</v>
      </c>
      <c r="E32">
        <f t="shared" si="8"/>
        <v>3.3030841678894307E-2</v>
      </c>
    </row>
    <row r="33" spans="1:11" x14ac:dyDescent="0.25">
      <c r="A33">
        <v>5</v>
      </c>
      <c r="B33">
        <v>4.066951566951567</v>
      </c>
      <c r="C33">
        <f t="shared" si="6"/>
        <v>0.44444444444444442</v>
      </c>
      <c r="D33">
        <f t="shared" si="7"/>
        <v>0.6383276825948625</v>
      </c>
      <c r="E33">
        <f t="shared" si="8"/>
        <v>0.19388323815041808</v>
      </c>
      <c r="G33" s="223" t="s">
        <v>30</v>
      </c>
      <c r="H33" s="223"/>
      <c r="I33" s="223"/>
      <c r="J33" s="49">
        <f>MAX(E29:E37)</f>
        <v>0.19388323815041808</v>
      </c>
    </row>
    <row r="34" spans="1:11" x14ac:dyDescent="0.25">
      <c r="A34">
        <v>6</v>
      </c>
      <c r="B34">
        <v>4.0897435897435894</v>
      </c>
      <c r="C34">
        <f t="shared" si="6"/>
        <v>0.55555555555555558</v>
      </c>
      <c r="D34">
        <f t="shared" si="7"/>
        <v>0.66298596135832766</v>
      </c>
      <c r="E34">
        <f t="shared" si="8"/>
        <v>0.10743040580277208</v>
      </c>
      <c r="J34" t="s">
        <v>31</v>
      </c>
    </row>
    <row r="35" spans="1:11" x14ac:dyDescent="0.25">
      <c r="A35">
        <v>7</v>
      </c>
      <c r="B35">
        <v>4.2094017094017087</v>
      </c>
      <c r="C35">
        <f t="shared" si="6"/>
        <v>0.66666666666666663</v>
      </c>
      <c r="D35">
        <f t="shared" si="7"/>
        <v>0.7794846499238538</v>
      </c>
      <c r="E35">
        <f t="shared" si="8"/>
        <v>0.11281798325718717</v>
      </c>
      <c r="G35" s="223" t="s">
        <v>32</v>
      </c>
      <c r="H35" s="223"/>
      <c r="I35" s="223"/>
      <c r="J35" s="49">
        <v>0.45429999999999998</v>
      </c>
    </row>
    <row r="36" spans="1:11" x14ac:dyDescent="0.25">
      <c r="A36">
        <v>8</v>
      </c>
      <c r="B36">
        <v>4.2834757834757831</v>
      </c>
      <c r="C36">
        <f t="shared" si="6"/>
        <v>0.77777777777777779</v>
      </c>
      <c r="D36">
        <f t="shared" si="7"/>
        <v>0.83818208666729488</v>
      </c>
      <c r="E36">
        <f t="shared" si="8"/>
        <v>6.0404308889517089E-2</v>
      </c>
      <c r="G36" t="s">
        <v>33</v>
      </c>
      <c r="J36" t="s">
        <v>34</v>
      </c>
    </row>
    <row r="37" spans="1:11" x14ac:dyDescent="0.25">
      <c r="A37">
        <v>9</v>
      </c>
      <c r="B37">
        <v>4.3945868945868929</v>
      </c>
      <c r="C37">
        <f t="shared" si="6"/>
        <v>0.88888888888888884</v>
      </c>
      <c r="D37">
        <f t="shared" si="7"/>
        <v>0.9052152846914423</v>
      </c>
      <c r="E37">
        <f t="shared" ref="E37" si="9">ABS(C37-D37)</f>
        <v>1.6326395802553462E-2</v>
      </c>
      <c r="G37" s="224" t="s">
        <v>35</v>
      </c>
      <c r="H37" s="224"/>
      <c r="I37" s="224"/>
    </row>
    <row r="38" spans="1:11" x14ac:dyDescent="0.25">
      <c r="B38" t="s">
        <v>36</v>
      </c>
    </row>
    <row r="39" spans="1:11" x14ac:dyDescent="0.25">
      <c r="B39" t="s">
        <v>36</v>
      </c>
    </row>
    <row r="40" spans="1:11" x14ac:dyDescent="0.25">
      <c r="A40" s="48" t="s">
        <v>24</v>
      </c>
      <c r="B40" s="48"/>
      <c r="C40" s="48"/>
      <c r="D40" s="48" t="s">
        <v>42</v>
      </c>
      <c r="E40" s="48"/>
      <c r="F40" s="48"/>
      <c r="G40" s="48"/>
      <c r="H40" s="48"/>
      <c r="I40" s="48"/>
      <c r="J40" s="48"/>
      <c r="K40" s="48"/>
    </row>
    <row r="41" spans="1:11" x14ac:dyDescent="0.25">
      <c r="A41" t="s">
        <v>25</v>
      </c>
      <c r="B41" t="s">
        <v>26</v>
      </c>
      <c r="C41" t="s">
        <v>27</v>
      </c>
      <c r="D41" t="s">
        <v>28</v>
      </c>
      <c r="E41" t="s">
        <v>29</v>
      </c>
    </row>
    <row r="42" spans="1:11" x14ac:dyDescent="0.25">
      <c r="A42">
        <v>1</v>
      </c>
      <c r="B42">
        <v>3.051282051282052</v>
      </c>
      <c r="C42">
        <f>(A42-1)/$H$42</f>
        <v>0</v>
      </c>
      <c r="D42">
        <f>_xlfn.NORM.DIST(B42,$H$43,$H$44,1)</f>
        <v>5.7764097388548138E-2</v>
      </c>
      <c r="E42">
        <f>ABS(C42-D42)</f>
        <v>5.7764097388548138E-2</v>
      </c>
      <c r="G42" s="50" t="s">
        <v>37</v>
      </c>
      <c r="H42" s="51">
        <f>COUNT(B42:B50)</f>
        <v>6</v>
      </c>
    </row>
    <row r="43" spans="1:11" x14ac:dyDescent="0.25">
      <c r="A43">
        <v>2</v>
      </c>
      <c r="B43">
        <v>3.6153846153846145</v>
      </c>
      <c r="C43">
        <f t="shared" ref="C43:C47" si="10">(A43-1)/$H$42</f>
        <v>0.16666666666666666</v>
      </c>
      <c r="D43">
        <f t="shared" ref="D43:D47" si="11">_xlfn.NORM.DIST(B43,$H$43,$H$44,1)</f>
        <v>0.31867585716878905</v>
      </c>
      <c r="E43">
        <f t="shared" ref="E43:E47" si="12">ABS(C43-D43)</f>
        <v>0.15200919050212239</v>
      </c>
      <c r="G43" s="52" t="s">
        <v>38</v>
      </c>
      <c r="H43" s="53">
        <f>AVERAGE(B42:B50)</f>
        <v>3.8566001899335229</v>
      </c>
    </row>
    <row r="44" spans="1:11" x14ac:dyDescent="0.25">
      <c r="A44">
        <v>3</v>
      </c>
      <c r="B44">
        <v>3.6937321937321936</v>
      </c>
      <c r="C44">
        <f t="shared" si="10"/>
        <v>0.33333333333333331</v>
      </c>
      <c r="D44">
        <f t="shared" si="11"/>
        <v>0.37513210067927827</v>
      </c>
      <c r="E44">
        <f t="shared" si="12"/>
        <v>4.1798767345944954E-2</v>
      </c>
      <c r="G44" s="54" t="s">
        <v>39</v>
      </c>
      <c r="H44" s="55">
        <f>_xlfn.STDEV.S(B42:B50)</f>
        <v>0.51169524109741693</v>
      </c>
    </row>
    <row r="45" spans="1:11" x14ac:dyDescent="0.25">
      <c r="A45">
        <v>4</v>
      </c>
      <c r="B45">
        <v>4.0341880341880332</v>
      </c>
      <c r="C45">
        <f t="shared" si="10"/>
        <v>0.5</v>
      </c>
      <c r="D45">
        <f t="shared" si="11"/>
        <v>0.63572606637064144</v>
      </c>
      <c r="E45">
        <f t="shared" si="12"/>
        <v>0.13572606637064144</v>
      </c>
    </row>
    <row r="46" spans="1:11" x14ac:dyDescent="0.25">
      <c r="A46">
        <v>5</v>
      </c>
      <c r="B46">
        <v>4.2948717948717938</v>
      </c>
      <c r="C46">
        <f t="shared" si="10"/>
        <v>0.66666666666666663</v>
      </c>
      <c r="D46">
        <f t="shared" si="11"/>
        <v>0.80414186547173983</v>
      </c>
      <c r="E46">
        <f t="shared" si="12"/>
        <v>0.1374751988050732</v>
      </c>
      <c r="G46" s="223" t="s">
        <v>30</v>
      </c>
      <c r="H46" s="223"/>
      <c r="I46" s="223"/>
      <c r="J46" s="49">
        <f>MAX(E42:E50)</f>
        <v>0.15200919050212239</v>
      </c>
    </row>
    <row r="47" spans="1:11" x14ac:dyDescent="0.25">
      <c r="A47">
        <v>6</v>
      </c>
      <c r="B47">
        <v>4.4501424501424482</v>
      </c>
      <c r="C47">
        <f t="shared" si="10"/>
        <v>0.83333333333333337</v>
      </c>
      <c r="D47">
        <f t="shared" si="11"/>
        <v>0.87696596128101301</v>
      </c>
      <c r="E47">
        <f t="shared" si="12"/>
        <v>4.3632627947679636E-2</v>
      </c>
      <c r="J47" t="s">
        <v>31</v>
      </c>
    </row>
    <row r="48" spans="1:11" x14ac:dyDescent="0.25">
      <c r="G48" s="223" t="s">
        <v>32</v>
      </c>
      <c r="H48" s="223"/>
      <c r="I48" s="223"/>
      <c r="J48" s="49">
        <v>0.51929999999999998</v>
      </c>
    </row>
    <row r="49" spans="1:19" x14ac:dyDescent="0.25">
      <c r="G49" t="s">
        <v>33</v>
      </c>
      <c r="J49" t="s">
        <v>34</v>
      </c>
    </row>
    <row r="50" spans="1:19" x14ac:dyDescent="0.25">
      <c r="G50" s="224" t="s">
        <v>35</v>
      </c>
      <c r="H50" s="224"/>
      <c r="I50" s="224"/>
    </row>
    <row r="52" spans="1:19" x14ac:dyDescent="0.25">
      <c r="A52" s="74"/>
      <c r="B52" s="74" t="s">
        <v>36</v>
      </c>
      <c r="C52" s="74"/>
      <c r="D52" s="74"/>
      <c r="E52" s="74"/>
      <c r="F52" s="74"/>
      <c r="G52" s="74"/>
      <c r="H52" s="74"/>
      <c r="I52" s="74"/>
      <c r="J52" s="74"/>
      <c r="K52" s="74"/>
    </row>
    <row r="53" spans="1:19" x14ac:dyDescent="0.25">
      <c r="A53" s="74"/>
      <c r="B53" s="74" t="s">
        <v>36</v>
      </c>
      <c r="C53" s="74"/>
      <c r="D53" s="74"/>
      <c r="E53" s="74"/>
      <c r="F53" s="74"/>
      <c r="G53" s="74"/>
      <c r="H53" s="74"/>
      <c r="I53" s="74"/>
      <c r="J53" s="74"/>
      <c r="K53" s="74"/>
    </row>
    <row r="56" spans="1:19" x14ac:dyDescent="0.25">
      <c r="A56" s="48" t="s">
        <v>24</v>
      </c>
      <c r="B56" s="48"/>
      <c r="C56" s="48"/>
      <c r="D56" s="48" t="s">
        <v>81</v>
      </c>
      <c r="E56" s="48"/>
      <c r="F56" s="48"/>
      <c r="G56" s="48"/>
      <c r="H56" s="48"/>
      <c r="I56" s="48"/>
      <c r="J56" s="48"/>
      <c r="K56" s="48"/>
    </row>
    <row r="57" spans="1:19" x14ac:dyDescent="0.25">
      <c r="A57" t="s">
        <v>25</v>
      </c>
      <c r="B57" t="s">
        <v>26</v>
      </c>
      <c r="C57" t="s">
        <v>27</v>
      </c>
      <c r="D57" t="s">
        <v>28</v>
      </c>
      <c r="E57" t="s">
        <v>29</v>
      </c>
      <c r="R57" s="65" t="s">
        <v>36</v>
      </c>
      <c r="S57" s="65"/>
    </row>
    <row r="58" spans="1:19" x14ac:dyDescent="0.25">
      <c r="A58">
        <v>1</v>
      </c>
      <c r="B58" s="65">
        <v>2.5868055555555582E-2</v>
      </c>
      <c r="C58">
        <f>(A58-1)/$H$58</f>
        <v>0</v>
      </c>
      <c r="D58">
        <f>_xlfn.NORM.DIST(B58,$H$59,$H$60,1)</f>
        <v>0.17755128411677482</v>
      </c>
      <c r="E58">
        <f>ABS(C58-D58)</f>
        <v>0.17755128411677482</v>
      </c>
      <c r="G58" s="50" t="s">
        <v>37</v>
      </c>
      <c r="H58" s="51">
        <f>COUNT(B58:B66)</f>
        <v>8</v>
      </c>
      <c r="R58" s="65" t="s">
        <v>36</v>
      </c>
      <c r="S58" s="65"/>
    </row>
    <row r="59" spans="1:19" x14ac:dyDescent="0.25">
      <c r="A59">
        <v>2</v>
      </c>
      <c r="B59" s="65">
        <v>2.6006365740740736E-2</v>
      </c>
      <c r="C59">
        <f t="shared" ref="C59:C65" si="13">(A59-1)/$H$58</f>
        <v>0.125</v>
      </c>
      <c r="D59">
        <f t="shared" ref="D59:D65" si="14">_xlfn.NORM.DIST(B59,$H$59,$H$60,1)</f>
        <v>0.18285966242145196</v>
      </c>
      <c r="E59">
        <f t="shared" ref="E59:E65" si="15">ABS(C59-D59)</f>
        <v>5.7859662421451963E-2</v>
      </c>
      <c r="G59" s="52" t="s">
        <v>38</v>
      </c>
      <c r="H59" s="91">
        <f>AVERAGE(B58:B66)</f>
        <v>3.2194589120370376E-2</v>
      </c>
      <c r="R59" s="65" t="s">
        <v>36</v>
      </c>
      <c r="S59" s="65"/>
    </row>
    <row r="60" spans="1:19" x14ac:dyDescent="0.25">
      <c r="A60">
        <v>3</v>
      </c>
      <c r="B60" s="65">
        <v>2.6392361111111106E-2</v>
      </c>
      <c r="C60">
        <f t="shared" si="13"/>
        <v>0.25</v>
      </c>
      <c r="D60">
        <f t="shared" si="14"/>
        <v>0.19819098280281525</v>
      </c>
      <c r="E60">
        <f t="shared" si="15"/>
        <v>5.1809017197184754E-2</v>
      </c>
      <c r="G60" s="54" t="s">
        <v>39</v>
      </c>
      <c r="H60" s="92">
        <f>_xlfn.STDEV.S(B58:B66)</f>
        <v>6.8414386589869692E-3</v>
      </c>
      <c r="S60" s="65"/>
    </row>
    <row r="61" spans="1:19" x14ac:dyDescent="0.25">
      <c r="A61">
        <v>4</v>
      </c>
      <c r="B61" s="65">
        <v>3.0350115740740764E-2</v>
      </c>
      <c r="C61">
        <f t="shared" si="13"/>
        <v>0.375</v>
      </c>
      <c r="D61">
        <f t="shared" si="14"/>
        <v>0.39373279022991264</v>
      </c>
      <c r="E61">
        <f t="shared" si="15"/>
        <v>1.8732790229912644E-2</v>
      </c>
      <c r="R61" s="65"/>
      <c r="S61" s="65"/>
    </row>
    <row r="62" spans="1:19" x14ac:dyDescent="0.25">
      <c r="A62">
        <v>5</v>
      </c>
      <c r="B62" s="65">
        <v>3.0618055555555562E-2</v>
      </c>
      <c r="C62">
        <f t="shared" si="13"/>
        <v>0.5</v>
      </c>
      <c r="D62">
        <f t="shared" si="14"/>
        <v>0.40887537021496806</v>
      </c>
      <c r="E62">
        <f t="shared" si="15"/>
        <v>9.1124629785031941E-2</v>
      </c>
      <c r="G62" s="223" t="s">
        <v>30</v>
      </c>
      <c r="H62" s="223"/>
      <c r="I62" s="223"/>
      <c r="J62" s="49">
        <f>MAX(E58:E66)</f>
        <v>0.17755128411677482</v>
      </c>
      <c r="R62" s="65"/>
      <c r="S62" s="65"/>
    </row>
    <row r="63" spans="1:19" x14ac:dyDescent="0.25">
      <c r="A63">
        <v>6</v>
      </c>
      <c r="B63" s="65">
        <v>3.537384259259263E-2</v>
      </c>
      <c r="C63">
        <f t="shared" si="13"/>
        <v>0.625</v>
      </c>
      <c r="D63">
        <f t="shared" si="14"/>
        <v>0.678928778757934</v>
      </c>
      <c r="E63">
        <f t="shared" si="15"/>
        <v>5.3928778757934004E-2</v>
      </c>
      <c r="J63" t="s">
        <v>31</v>
      </c>
      <c r="Q63" t="s">
        <v>36</v>
      </c>
      <c r="R63" s="65"/>
      <c r="S63" s="65"/>
    </row>
    <row r="64" spans="1:19" x14ac:dyDescent="0.25">
      <c r="A64">
        <v>7</v>
      </c>
      <c r="B64" s="65">
        <v>3.776967592592588E-2</v>
      </c>
      <c r="C64">
        <f>(A64-1)/$H$58</f>
        <v>0.75</v>
      </c>
      <c r="D64">
        <f t="shared" si="14"/>
        <v>0.79243515824148525</v>
      </c>
      <c r="E64">
        <f t="shared" si="15"/>
        <v>4.2435158241485249E-2</v>
      </c>
      <c r="G64" s="223" t="s">
        <v>32</v>
      </c>
      <c r="H64" s="223"/>
      <c r="I64" s="223"/>
      <c r="J64" s="49">
        <v>0.45429999999999998</v>
      </c>
      <c r="Q64" t="s">
        <v>36</v>
      </c>
      <c r="R64" s="65"/>
      <c r="S64" s="65"/>
    </row>
    <row r="65" spans="1:19" x14ac:dyDescent="0.25">
      <c r="A65">
        <v>8</v>
      </c>
      <c r="B65" s="65">
        <v>4.5178240740740769E-2</v>
      </c>
      <c r="C65">
        <f t="shared" si="13"/>
        <v>0.875</v>
      </c>
      <c r="D65">
        <f t="shared" si="14"/>
        <v>0.97113848803144343</v>
      </c>
      <c r="E65">
        <f t="shared" si="15"/>
        <v>9.6138488031443425E-2</v>
      </c>
      <c r="G65" t="s">
        <v>33</v>
      </c>
      <c r="J65" t="s">
        <v>34</v>
      </c>
      <c r="P65" t="s">
        <v>36</v>
      </c>
      <c r="Q65" t="s">
        <v>36</v>
      </c>
      <c r="R65" s="65"/>
      <c r="S65" s="65"/>
    </row>
    <row r="66" spans="1:19" x14ac:dyDescent="0.25">
      <c r="G66" s="224" t="s">
        <v>35</v>
      </c>
      <c r="H66" s="224"/>
      <c r="I66" s="224"/>
      <c r="Q66" t="s">
        <v>36</v>
      </c>
      <c r="R66" s="65"/>
      <c r="S66" s="65"/>
    </row>
    <row r="67" spans="1:19" x14ac:dyDescent="0.25">
      <c r="Q67" t="s">
        <v>36</v>
      </c>
      <c r="R67" s="65"/>
      <c r="S67" s="65"/>
    </row>
    <row r="68" spans="1:19" x14ac:dyDescent="0.25">
      <c r="Q68" t="s">
        <v>36</v>
      </c>
      <c r="R68" s="65"/>
      <c r="S68" s="65"/>
    </row>
    <row r="69" spans="1:19" x14ac:dyDescent="0.25">
      <c r="A69" s="48" t="s">
        <v>24</v>
      </c>
      <c r="B69" s="48"/>
      <c r="C69" s="48"/>
      <c r="D69" s="48" t="s">
        <v>82</v>
      </c>
      <c r="E69" s="48"/>
      <c r="F69" s="48"/>
      <c r="G69" s="48"/>
      <c r="H69" s="48"/>
      <c r="I69" s="48"/>
      <c r="J69" s="48"/>
      <c r="K69" s="48"/>
      <c r="P69" s="65"/>
      <c r="Q69" t="s">
        <v>36</v>
      </c>
      <c r="R69" s="65"/>
      <c r="S69" s="65" t="s">
        <v>36</v>
      </c>
    </row>
    <row r="70" spans="1:19" x14ac:dyDescent="0.25">
      <c r="A70" t="s">
        <v>25</v>
      </c>
      <c r="B70" t="s">
        <v>26</v>
      </c>
      <c r="C70" t="s">
        <v>27</v>
      </c>
      <c r="D70" t="s">
        <v>28</v>
      </c>
      <c r="E70" t="s">
        <v>29</v>
      </c>
      <c r="P70" s="65"/>
      <c r="Q70" t="s">
        <v>36</v>
      </c>
      <c r="R70" s="65"/>
      <c r="S70" s="65" t="s">
        <v>36</v>
      </c>
    </row>
    <row r="71" spans="1:19" x14ac:dyDescent="0.25">
      <c r="A71">
        <v>1</v>
      </c>
      <c r="B71" s="65">
        <v>1.7975115740740739E-2</v>
      </c>
      <c r="C71">
        <f>(A71-1)/$H$71</f>
        <v>0</v>
      </c>
      <c r="D71">
        <f>_xlfn.NORM.DIST(B71,$H$72,$H$73,1)</f>
        <v>0.10360288279557102</v>
      </c>
      <c r="E71">
        <f>ABS(C71-D71)</f>
        <v>0.10360288279557102</v>
      </c>
      <c r="G71" s="50" t="s">
        <v>37</v>
      </c>
      <c r="H71" s="51">
        <f>COUNT(B71:B79)</f>
        <v>4</v>
      </c>
      <c r="P71" s="65"/>
      <c r="Q71" t="s">
        <v>36</v>
      </c>
      <c r="R71" s="65" t="s">
        <v>36</v>
      </c>
      <c r="S71" s="65" t="s">
        <v>36</v>
      </c>
    </row>
    <row r="72" spans="1:19" x14ac:dyDescent="0.25">
      <c r="A72">
        <v>2</v>
      </c>
      <c r="B72" s="65">
        <v>2.6323495370370389E-2</v>
      </c>
      <c r="C72">
        <f t="shared" ref="C72:C74" si="16">(A72-1)/$H$71</f>
        <v>0.25</v>
      </c>
      <c r="D72">
        <f>_xlfn.NORM.DIST(B72,$H$72,$H$73,1)</f>
        <v>0.36526721801676354</v>
      </c>
      <c r="E72">
        <f t="shared" ref="E72:E74" si="17">ABS(C72-D72)</f>
        <v>0.11526721801676354</v>
      </c>
      <c r="G72" s="52" t="s">
        <v>38</v>
      </c>
      <c r="H72" s="91">
        <f>AVERAGE(B71:B79)</f>
        <v>2.9459490740740744E-2</v>
      </c>
      <c r="P72" s="65"/>
      <c r="Q72" t="s">
        <v>36</v>
      </c>
      <c r="R72" s="65" t="s">
        <v>36</v>
      </c>
      <c r="S72" s="65" t="s">
        <v>36</v>
      </c>
    </row>
    <row r="73" spans="1:19" x14ac:dyDescent="0.25">
      <c r="A73">
        <v>3</v>
      </c>
      <c r="B73" s="65">
        <v>3.6528935185185178E-2</v>
      </c>
      <c r="C73">
        <f t="shared" si="16"/>
        <v>0.5</v>
      </c>
      <c r="D73">
        <f>_xlfn.NORM.DIST(B73,$H$72,$H$73,1)</f>
        <v>0.78124675630211071</v>
      </c>
      <c r="E73">
        <f t="shared" si="17"/>
        <v>0.28124675630211071</v>
      </c>
      <c r="G73" s="54" t="s">
        <v>39</v>
      </c>
      <c r="H73" s="92">
        <f>_xlfn.STDEV.S(B71:B79)</f>
        <v>9.1052889977110956E-3</v>
      </c>
      <c r="Q73" t="s">
        <v>36</v>
      </c>
      <c r="R73" t="s">
        <v>36</v>
      </c>
      <c r="S73" t="s">
        <v>36</v>
      </c>
    </row>
    <row r="74" spans="1:19" x14ac:dyDescent="0.25">
      <c r="A74">
        <v>4</v>
      </c>
      <c r="B74" s="65">
        <v>3.7010416666666671E-2</v>
      </c>
      <c r="C74">
        <f t="shared" si="16"/>
        <v>0.75</v>
      </c>
      <c r="D74">
        <f>_xlfn.NORM.DIST(B74,$H$72,$H$73,1)</f>
        <v>0.79652986121156555</v>
      </c>
      <c r="E74">
        <f t="shared" si="17"/>
        <v>4.6529861211565549E-2</v>
      </c>
      <c r="Q74" t="s">
        <v>36</v>
      </c>
      <c r="R74" t="s">
        <v>36</v>
      </c>
      <c r="S74" t="s">
        <v>36</v>
      </c>
    </row>
    <row r="75" spans="1:19" x14ac:dyDescent="0.25">
      <c r="B75" s="65"/>
      <c r="G75" s="223" t="s">
        <v>30</v>
      </c>
      <c r="H75" s="223"/>
      <c r="I75" s="223"/>
      <c r="J75" s="49">
        <f>MAX(E71:E79)</f>
        <v>0.28124675630211071</v>
      </c>
      <c r="Q75" t="s">
        <v>36</v>
      </c>
      <c r="R75" t="s">
        <v>36</v>
      </c>
      <c r="S75" t="s">
        <v>36</v>
      </c>
    </row>
    <row r="76" spans="1:19" x14ac:dyDescent="0.25">
      <c r="B76" s="65"/>
      <c r="J76" t="s">
        <v>31</v>
      </c>
      <c r="P76" t="s">
        <v>36</v>
      </c>
      <c r="Q76" t="s">
        <v>36</v>
      </c>
      <c r="R76" t="s">
        <v>36</v>
      </c>
      <c r="S76" t="s">
        <v>36</v>
      </c>
    </row>
    <row r="77" spans="1:19" x14ac:dyDescent="0.25">
      <c r="B77" s="65"/>
      <c r="G77" s="223" t="s">
        <v>32</v>
      </c>
      <c r="H77" s="223"/>
      <c r="I77" s="223"/>
      <c r="J77" s="49">
        <v>0.62390000000000001</v>
      </c>
      <c r="P77" t="s">
        <v>36</v>
      </c>
      <c r="Q77" t="s">
        <v>36</v>
      </c>
      <c r="R77" t="s">
        <v>36</v>
      </c>
      <c r="S77" t="s">
        <v>36</v>
      </c>
    </row>
    <row r="78" spans="1:19" x14ac:dyDescent="0.25">
      <c r="B78" s="65"/>
      <c r="G78" t="s">
        <v>33</v>
      </c>
      <c r="J78" t="s">
        <v>34</v>
      </c>
      <c r="P78" t="s">
        <v>36</v>
      </c>
      <c r="Q78" t="s">
        <v>36</v>
      </c>
      <c r="R78" t="s">
        <v>36</v>
      </c>
      <c r="S78" t="s">
        <v>36</v>
      </c>
    </row>
    <row r="79" spans="1:19" x14ac:dyDescent="0.25">
      <c r="G79" s="224" t="s">
        <v>35</v>
      </c>
      <c r="H79" s="224"/>
      <c r="I79" s="224"/>
      <c r="P79" t="s">
        <v>36</v>
      </c>
      <c r="Q79" t="s">
        <v>36</v>
      </c>
      <c r="R79" t="s">
        <v>36</v>
      </c>
      <c r="S79" t="s">
        <v>36</v>
      </c>
    </row>
    <row r="80" spans="1:19" x14ac:dyDescent="0.25">
      <c r="P80" t="s">
        <v>36</v>
      </c>
      <c r="Q80" t="s">
        <v>36</v>
      </c>
      <c r="R80" t="s">
        <v>36</v>
      </c>
      <c r="S80" t="s">
        <v>36</v>
      </c>
    </row>
    <row r="81" spans="1:19" x14ac:dyDescent="0.25">
      <c r="P81" t="s">
        <v>36</v>
      </c>
      <c r="Q81" t="s">
        <v>36</v>
      </c>
      <c r="R81" t="s">
        <v>36</v>
      </c>
      <c r="S81" t="s">
        <v>36</v>
      </c>
    </row>
    <row r="82" spans="1:19" x14ac:dyDescent="0.25">
      <c r="A82" s="48" t="s">
        <v>24</v>
      </c>
      <c r="B82" s="48"/>
      <c r="C82" s="48"/>
      <c r="D82" s="48" t="s">
        <v>83</v>
      </c>
      <c r="E82" s="48"/>
      <c r="F82" s="48"/>
      <c r="G82" s="48"/>
      <c r="H82" s="48"/>
      <c r="I82" s="48"/>
      <c r="J82" s="48"/>
      <c r="K82" s="48"/>
      <c r="P82" t="s">
        <v>36</v>
      </c>
      <c r="Q82" t="s">
        <v>36</v>
      </c>
      <c r="R82" t="s">
        <v>36</v>
      </c>
      <c r="S82" t="s">
        <v>36</v>
      </c>
    </row>
    <row r="83" spans="1:19" x14ac:dyDescent="0.25">
      <c r="A83" t="s">
        <v>25</v>
      </c>
      <c r="B83" t="s">
        <v>26</v>
      </c>
      <c r="C83" t="s">
        <v>27</v>
      </c>
      <c r="D83" t="s">
        <v>28</v>
      </c>
      <c r="E83" t="s">
        <v>29</v>
      </c>
      <c r="P83" t="s">
        <v>36</v>
      </c>
      <c r="Q83" t="s">
        <v>36</v>
      </c>
      <c r="R83" t="s">
        <v>36</v>
      </c>
      <c r="S83" t="s">
        <v>36</v>
      </c>
    </row>
    <row r="84" spans="1:19" x14ac:dyDescent="0.25">
      <c r="A84">
        <v>1</v>
      </c>
      <c r="B84" s="65">
        <v>1.5980324074074091E-2</v>
      </c>
      <c r="C84">
        <f>(A84-1)/$H$84</f>
        <v>0</v>
      </c>
      <c r="D84">
        <f>_xlfn.NORM.DIST(B84,$H$85,$H$86,1)</f>
        <v>1.5102114582284765E-2</v>
      </c>
      <c r="E84">
        <f>ABS(C84-D84)</f>
        <v>1.5102114582284765E-2</v>
      </c>
      <c r="G84" s="50" t="s">
        <v>37</v>
      </c>
      <c r="H84" s="51">
        <f>COUNT(B84:B92)</f>
        <v>9</v>
      </c>
    </row>
    <row r="85" spans="1:19" x14ac:dyDescent="0.25">
      <c r="A85">
        <v>2</v>
      </c>
      <c r="B85" s="65">
        <v>2.7007523148148152E-2</v>
      </c>
      <c r="C85">
        <f t="shared" ref="C85:C92" si="18">(A85-1)/$H$84</f>
        <v>0.1111111111111111</v>
      </c>
      <c r="D85">
        <f t="shared" ref="D85:D92" si="19">_xlfn.NORM.DIST(B85,$H$85,$H$86,1)</f>
        <v>0.25681551076965292</v>
      </c>
      <c r="E85">
        <f t="shared" ref="E85:E92" si="20">ABS(C85-D85)</f>
        <v>0.14570439965854182</v>
      </c>
      <c r="G85" s="52" t="s">
        <v>38</v>
      </c>
      <c r="H85" s="91">
        <f>AVERAGE(B84:B92)</f>
        <v>3.1764403292181068E-2</v>
      </c>
    </row>
    <row r="86" spans="1:19" x14ac:dyDescent="0.25">
      <c r="A86">
        <v>3</v>
      </c>
      <c r="B86" s="65">
        <v>2.8652777777777742E-2</v>
      </c>
      <c r="C86">
        <f t="shared" si="18"/>
        <v>0.22222222222222221</v>
      </c>
      <c r="D86">
        <f t="shared" si="19"/>
        <v>0.33458951214655774</v>
      </c>
      <c r="E86">
        <f t="shared" si="20"/>
        <v>0.11236728992433553</v>
      </c>
      <c r="G86" s="54" t="s">
        <v>39</v>
      </c>
      <c r="H86" s="92">
        <f>_xlfn.STDEV.S(B84:B92)</f>
        <v>7.2824887034906851E-3</v>
      </c>
    </row>
    <row r="87" spans="1:19" x14ac:dyDescent="0.25">
      <c r="A87">
        <v>4</v>
      </c>
      <c r="B87" s="65">
        <v>3.1601273148148132E-2</v>
      </c>
      <c r="C87">
        <f t="shared" si="18"/>
        <v>0.33333333333333331</v>
      </c>
      <c r="D87">
        <f t="shared" si="19"/>
        <v>0.49106430889504005</v>
      </c>
      <c r="E87">
        <f t="shared" si="20"/>
        <v>0.15773097556170673</v>
      </c>
    </row>
    <row r="88" spans="1:19" x14ac:dyDescent="0.25">
      <c r="A88">
        <v>5</v>
      </c>
      <c r="B88" s="65">
        <v>3.4120370370370391E-2</v>
      </c>
      <c r="C88">
        <f t="shared" si="18"/>
        <v>0.44444444444444442</v>
      </c>
      <c r="D88">
        <f t="shared" si="19"/>
        <v>0.62684595836173562</v>
      </c>
      <c r="E88">
        <f t="shared" si="20"/>
        <v>0.1824015139172912</v>
      </c>
      <c r="G88" s="223" t="s">
        <v>30</v>
      </c>
      <c r="H88" s="223"/>
      <c r="I88" s="223"/>
      <c r="J88" s="49">
        <f>MAX(E84:E92)</f>
        <v>0.1824015139172912</v>
      </c>
    </row>
    <row r="89" spans="1:19" x14ac:dyDescent="0.25">
      <c r="A89">
        <v>6</v>
      </c>
      <c r="B89" s="65">
        <v>3.42546296296296E-2</v>
      </c>
      <c r="C89">
        <f t="shared" si="18"/>
        <v>0.55555555555555558</v>
      </c>
      <c r="D89">
        <f t="shared" si="19"/>
        <v>0.6338046714224943</v>
      </c>
      <c r="E89">
        <f t="shared" si="20"/>
        <v>7.8249115866938723E-2</v>
      </c>
      <c r="J89" t="s">
        <v>31</v>
      </c>
    </row>
    <row r="90" spans="1:19" x14ac:dyDescent="0.25">
      <c r="A90">
        <v>7</v>
      </c>
      <c r="B90" s="65">
        <v>3.6544560185185204E-2</v>
      </c>
      <c r="C90">
        <f>(A90-1)/$H$84</f>
        <v>0.66666666666666663</v>
      </c>
      <c r="D90">
        <f>_xlfn.NORM.DIST(B90,$H$85,$H$86,1)</f>
        <v>0.7442135710443305</v>
      </c>
      <c r="E90">
        <f>ABS(C90-D90)</f>
        <v>7.7546904377663872E-2</v>
      </c>
      <c r="G90" s="223" t="s">
        <v>32</v>
      </c>
      <c r="H90" s="223"/>
      <c r="I90" s="223"/>
      <c r="J90" s="49">
        <v>0.43</v>
      </c>
    </row>
    <row r="91" spans="1:19" x14ac:dyDescent="0.25">
      <c r="A91">
        <v>8</v>
      </c>
      <c r="B91" s="65">
        <v>3.6918402777777783E-2</v>
      </c>
      <c r="C91">
        <f t="shared" si="18"/>
        <v>0.77777777777777779</v>
      </c>
      <c r="D91">
        <f t="shared" si="19"/>
        <v>0.76044198253694772</v>
      </c>
      <c r="E91">
        <f t="shared" si="20"/>
        <v>1.7335795240830065E-2</v>
      </c>
      <c r="G91" t="s">
        <v>33</v>
      </c>
      <c r="J91" t="s">
        <v>34</v>
      </c>
    </row>
    <row r="92" spans="1:19" x14ac:dyDescent="0.25">
      <c r="A92">
        <v>9</v>
      </c>
      <c r="B92" s="65">
        <v>4.0799768518518492E-2</v>
      </c>
      <c r="C92">
        <f t="shared" si="18"/>
        <v>0.88888888888888884</v>
      </c>
      <c r="D92">
        <f t="shared" si="19"/>
        <v>0.89264123324207634</v>
      </c>
      <c r="E92">
        <f t="shared" si="20"/>
        <v>3.7523443531874978E-3</v>
      </c>
      <c r="G92" s="224" t="s">
        <v>35</v>
      </c>
      <c r="H92" s="224"/>
      <c r="I92" s="224"/>
    </row>
    <row r="95" spans="1:19" x14ac:dyDescent="0.25">
      <c r="A95" s="48" t="s">
        <v>24</v>
      </c>
      <c r="B95" s="48"/>
      <c r="C95" s="48"/>
      <c r="D95" s="48" t="s">
        <v>84</v>
      </c>
      <c r="E95" s="48"/>
      <c r="F95" s="48"/>
      <c r="G95" s="48"/>
      <c r="H95" s="48"/>
      <c r="I95" s="48"/>
      <c r="J95" s="48"/>
      <c r="K95" s="48"/>
    </row>
    <row r="96" spans="1:19" x14ac:dyDescent="0.25">
      <c r="A96" t="s">
        <v>25</v>
      </c>
      <c r="B96" t="s">
        <v>26</v>
      </c>
      <c r="C96" t="s">
        <v>27</v>
      </c>
      <c r="D96" t="s">
        <v>28</v>
      </c>
      <c r="E96" t="s">
        <v>29</v>
      </c>
    </row>
    <row r="97" spans="1:19" x14ac:dyDescent="0.25">
      <c r="A97">
        <v>1</v>
      </c>
      <c r="B97" s="65">
        <v>1.7976851851851848E-2</v>
      </c>
      <c r="C97">
        <f>(A97-1)/$H$97</f>
        <v>0</v>
      </c>
      <c r="D97">
        <f>_xlfn.NORM.DIST(B97,$H$98,$H$99,1)</f>
        <v>3.7741850950471979E-2</v>
      </c>
      <c r="E97">
        <f>ABS(C97-D97)</f>
        <v>3.7741850950471979E-2</v>
      </c>
      <c r="G97" s="50" t="s">
        <v>37</v>
      </c>
      <c r="H97" s="51">
        <f>COUNT(B97:B105)</f>
        <v>6</v>
      </c>
    </row>
    <row r="98" spans="1:19" x14ac:dyDescent="0.25">
      <c r="A98">
        <v>2</v>
      </c>
      <c r="B98" s="65">
        <v>2.6369212962962969E-2</v>
      </c>
      <c r="C98">
        <f t="shared" ref="C98:C102" si="21">(A98-1)/$H$97</f>
        <v>0.16666666666666666</v>
      </c>
      <c r="D98">
        <f t="shared" ref="D98:D102" si="22">_xlfn.NORM.DIST(B98,$H$98,$H$99,1)</f>
        <v>0.42724580453284944</v>
      </c>
      <c r="E98">
        <f t="shared" ref="E98:E102" si="23">ABS(C98-D98)</f>
        <v>0.26057913786618281</v>
      </c>
      <c r="G98" s="52" t="s">
        <v>38</v>
      </c>
      <c r="H98" s="91">
        <f>AVERAGE(B97:B105)</f>
        <v>2.7334683641975319E-2</v>
      </c>
    </row>
    <row r="99" spans="1:19" x14ac:dyDescent="0.25">
      <c r="A99">
        <v>3</v>
      </c>
      <c r="B99" s="65">
        <v>2.6821759259259274E-2</v>
      </c>
      <c r="C99">
        <f t="shared" si="21"/>
        <v>0.33333333333333331</v>
      </c>
      <c r="D99">
        <f t="shared" si="22"/>
        <v>0.46119259892131392</v>
      </c>
      <c r="E99">
        <f t="shared" si="23"/>
        <v>0.12785926558798061</v>
      </c>
      <c r="G99" s="54" t="s">
        <v>39</v>
      </c>
      <c r="H99" s="92">
        <f>_xlfn.STDEV.S(B97:B105)</f>
        <v>5.2645613747945201E-3</v>
      </c>
    </row>
    <row r="100" spans="1:19" x14ac:dyDescent="0.25">
      <c r="A100">
        <v>4</v>
      </c>
      <c r="B100" s="65">
        <v>2.8437499999999998E-2</v>
      </c>
      <c r="C100">
        <f t="shared" si="21"/>
        <v>0.5</v>
      </c>
      <c r="D100">
        <f t="shared" si="22"/>
        <v>0.58296293315473535</v>
      </c>
      <c r="E100">
        <f t="shared" si="23"/>
        <v>8.2962933154735352E-2</v>
      </c>
    </row>
    <row r="101" spans="1:19" x14ac:dyDescent="0.25">
      <c r="A101">
        <v>5</v>
      </c>
      <c r="B101" s="65">
        <v>3.1417824074074077E-2</v>
      </c>
      <c r="C101">
        <f t="shared" si="21"/>
        <v>0.66666666666666663</v>
      </c>
      <c r="D101">
        <f t="shared" si="22"/>
        <v>0.78100440601094656</v>
      </c>
      <c r="E101">
        <f t="shared" si="23"/>
        <v>0.11433773934427993</v>
      </c>
      <c r="G101" s="223" t="s">
        <v>30</v>
      </c>
      <c r="H101" s="223"/>
      <c r="I101" s="223"/>
      <c r="J101" s="49">
        <f>MAX(E97:E105)</f>
        <v>0.26057913786618281</v>
      </c>
    </row>
    <row r="102" spans="1:19" x14ac:dyDescent="0.25">
      <c r="A102">
        <v>6</v>
      </c>
      <c r="B102" s="65">
        <v>3.2984953703703718E-2</v>
      </c>
      <c r="C102">
        <f t="shared" si="21"/>
        <v>0.83333333333333337</v>
      </c>
      <c r="D102">
        <f t="shared" si="22"/>
        <v>0.85842390842473515</v>
      </c>
      <c r="E102">
        <f t="shared" si="23"/>
        <v>2.5090575091401779E-2</v>
      </c>
      <c r="J102" t="s">
        <v>31</v>
      </c>
    </row>
    <row r="103" spans="1:19" x14ac:dyDescent="0.25">
      <c r="G103" s="223" t="s">
        <v>32</v>
      </c>
      <c r="H103" s="223"/>
      <c r="I103" s="223"/>
      <c r="J103" s="49">
        <v>0.51929999999999998</v>
      </c>
    </row>
    <row r="104" spans="1:19" x14ac:dyDescent="0.25">
      <c r="G104" t="s">
        <v>33</v>
      </c>
      <c r="J104" t="s">
        <v>34</v>
      </c>
    </row>
    <row r="105" spans="1:19" x14ac:dyDescent="0.25">
      <c r="G105" s="224" t="s">
        <v>35</v>
      </c>
      <c r="H105" s="224"/>
      <c r="I105" s="224"/>
    </row>
    <row r="107" spans="1:19" x14ac:dyDescent="0.25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O107" s="65" t="s">
        <v>36</v>
      </c>
      <c r="P107" s="65" t="s">
        <v>36</v>
      </c>
      <c r="Q107" s="65" t="s">
        <v>36</v>
      </c>
      <c r="R107" s="65" t="s">
        <v>36</v>
      </c>
      <c r="S107" s="65" t="s">
        <v>36</v>
      </c>
    </row>
    <row r="108" spans="1:19" x14ac:dyDescent="0.25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O108" s="65" t="s">
        <v>36</v>
      </c>
      <c r="P108" s="65" t="s">
        <v>36</v>
      </c>
      <c r="Q108" s="65" t="s">
        <v>36</v>
      </c>
      <c r="R108" s="65" t="s">
        <v>36</v>
      </c>
      <c r="S108" s="65" t="s">
        <v>36</v>
      </c>
    </row>
    <row r="109" spans="1:19" x14ac:dyDescent="0.25">
      <c r="O109" s="65" t="s">
        <v>36</v>
      </c>
      <c r="P109" s="65" t="s">
        <v>36</v>
      </c>
      <c r="Q109" s="65" t="s">
        <v>36</v>
      </c>
      <c r="R109" s="65" t="s">
        <v>36</v>
      </c>
      <c r="S109" s="65" t="s">
        <v>36</v>
      </c>
    </row>
    <row r="110" spans="1:19" x14ac:dyDescent="0.25">
      <c r="O110" s="65" t="s">
        <v>36</v>
      </c>
      <c r="P110" s="65" t="s">
        <v>36</v>
      </c>
      <c r="Q110" s="65" t="s">
        <v>36</v>
      </c>
      <c r="R110" s="65" t="s">
        <v>36</v>
      </c>
      <c r="S110" s="65" t="s">
        <v>36</v>
      </c>
    </row>
    <row r="111" spans="1:19" x14ac:dyDescent="0.25">
      <c r="A111" s="48" t="s">
        <v>24</v>
      </c>
      <c r="B111" s="48"/>
      <c r="C111" s="48"/>
      <c r="D111" s="62" t="s">
        <v>101</v>
      </c>
      <c r="E111" s="62"/>
      <c r="F111" s="62"/>
      <c r="G111" s="62"/>
      <c r="H111" s="48"/>
      <c r="I111" s="48"/>
      <c r="J111" s="48"/>
      <c r="K111" s="48"/>
      <c r="O111" s="65"/>
      <c r="P111" s="65"/>
      <c r="Q111" s="65"/>
      <c r="R111" s="65"/>
      <c r="S111" s="65"/>
    </row>
    <row r="112" spans="1:19" x14ac:dyDescent="0.25">
      <c r="A112" t="s">
        <v>25</v>
      </c>
      <c r="B112" t="s">
        <v>26</v>
      </c>
      <c r="C112" t="s">
        <v>27</v>
      </c>
      <c r="D112" t="s">
        <v>28</v>
      </c>
      <c r="E112" t="s">
        <v>29</v>
      </c>
    </row>
    <row r="113" spans="1:11" x14ac:dyDescent="0.25">
      <c r="A113">
        <v>1</v>
      </c>
      <c r="B113" s="65">
        <v>3.8425925925925824E-4</v>
      </c>
      <c r="C113">
        <f>(A113-1)/$H$113</f>
        <v>0</v>
      </c>
      <c r="D113">
        <f>_xlfn.NORM.DIST(B113,$H$114,$H$115,1)</f>
        <v>5.444782411641598E-2</v>
      </c>
      <c r="E113">
        <f>ABS(C113-D113)</f>
        <v>5.444782411641598E-2</v>
      </c>
      <c r="G113" s="50" t="s">
        <v>37</v>
      </c>
      <c r="H113" s="51">
        <f>COUNT(B113:B121)</f>
        <v>8</v>
      </c>
    </row>
    <row r="114" spans="1:11" x14ac:dyDescent="0.25">
      <c r="A114">
        <v>2</v>
      </c>
      <c r="B114" s="65">
        <v>1.0567129629629659E-3</v>
      </c>
      <c r="C114">
        <f t="shared" ref="C114:C120" si="24">(A114-1)/$H$113</f>
        <v>0.125</v>
      </c>
      <c r="D114">
        <f t="shared" ref="D114:D120" si="25">_xlfn.NORM.DIST(B114,$H$114,$H$115,1)</f>
        <v>0.17419677604313163</v>
      </c>
      <c r="E114">
        <f t="shared" ref="E114:E120" si="26">ABS(C114-D114)</f>
        <v>4.9196776043131635E-2</v>
      </c>
      <c r="G114" s="52" t="s">
        <v>38</v>
      </c>
      <c r="H114" s="91">
        <f>AVERAGE(B113:B121)</f>
        <v>2.0042679398148125E-3</v>
      </c>
    </row>
    <row r="115" spans="1:11" x14ac:dyDescent="0.25">
      <c r="A115">
        <v>3</v>
      </c>
      <c r="B115" s="65">
        <v>1.4108796296296291E-3</v>
      </c>
      <c r="C115">
        <f t="shared" si="24"/>
        <v>0.25</v>
      </c>
      <c r="D115">
        <f t="shared" si="25"/>
        <v>0.27852698292973754</v>
      </c>
      <c r="E115">
        <f t="shared" si="26"/>
        <v>2.8526982929737543E-2</v>
      </c>
      <c r="G115" s="54" t="s">
        <v>39</v>
      </c>
      <c r="H115" s="92">
        <f>_xlfn.STDEV.S(B113:B121)</f>
        <v>1.0104991429015187E-3</v>
      </c>
    </row>
    <row r="116" spans="1:11" x14ac:dyDescent="0.25">
      <c r="A116">
        <v>4</v>
      </c>
      <c r="B116" s="65">
        <v>2.2193287037037025E-3</v>
      </c>
      <c r="C116">
        <f t="shared" si="24"/>
        <v>0.375</v>
      </c>
      <c r="D116">
        <f t="shared" si="25"/>
        <v>0.58426876386769511</v>
      </c>
      <c r="E116">
        <f t="shared" si="26"/>
        <v>0.20926876386769511</v>
      </c>
    </row>
    <row r="117" spans="1:11" x14ac:dyDescent="0.25">
      <c r="A117">
        <v>5</v>
      </c>
      <c r="B117" s="65">
        <v>2.344907407407401E-3</v>
      </c>
      <c r="C117">
        <f t="shared" si="24"/>
        <v>0.5</v>
      </c>
      <c r="D117">
        <f t="shared" si="25"/>
        <v>0.63197931831651399</v>
      </c>
      <c r="E117">
        <f t="shared" si="26"/>
        <v>0.13197931831651399</v>
      </c>
      <c r="G117" s="223" t="s">
        <v>30</v>
      </c>
      <c r="H117" s="223"/>
      <c r="I117" s="223"/>
      <c r="J117" s="49">
        <f>MAX(E113:E121)</f>
        <v>0.20926876386769511</v>
      </c>
    </row>
    <row r="118" spans="1:11" x14ac:dyDescent="0.25">
      <c r="A118">
        <v>6</v>
      </c>
      <c r="B118" s="65">
        <v>2.4322916666666733E-3</v>
      </c>
      <c r="C118">
        <f t="shared" si="24"/>
        <v>0.625</v>
      </c>
      <c r="D118">
        <f t="shared" si="25"/>
        <v>0.66406266487418319</v>
      </c>
      <c r="E118">
        <f t="shared" si="26"/>
        <v>3.9062664874183195E-2</v>
      </c>
      <c r="J118" t="s">
        <v>31</v>
      </c>
    </row>
    <row r="119" spans="1:11" x14ac:dyDescent="0.25">
      <c r="A119">
        <v>7</v>
      </c>
      <c r="B119" s="65">
        <v>2.5648148148147928E-3</v>
      </c>
      <c r="C119">
        <f t="shared" si="24"/>
        <v>0.75</v>
      </c>
      <c r="D119">
        <f t="shared" si="25"/>
        <v>0.71045784751765217</v>
      </c>
      <c r="E119">
        <f t="shared" si="26"/>
        <v>3.9542152482347825E-2</v>
      </c>
      <c r="G119" s="223" t="s">
        <v>32</v>
      </c>
      <c r="H119" s="223"/>
      <c r="I119" s="223"/>
      <c r="J119" s="49">
        <v>0.45429999999999998</v>
      </c>
    </row>
    <row r="120" spans="1:11" x14ac:dyDescent="0.25">
      <c r="A120">
        <v>8</v>
      </c>
      <c r="B120" s="65">
        <v>3.620949074074075E-3</v>
      </c>
      <c r="C120">
        <f t="shared" si="24"/>
        <v>0.875</v>
      </c>
      <c r="D120">
        <f t="shared" si="25"/>
        <v>0.94518780993485296</v>
      </c>
      <c r="E120">
        <f t="shared" si="26"/>
        <v>7.0187809934852963E-2</v>
      </c>
      <c r="G120" t="s">
        <v>33</v>
      </c>
      <c r="J120" t="s">
        <v>34</v>
      </c>
    </row>
    <row r="121" spans="1:11" x14ac:dyDescent="0.25">
      <c r="G121" s="224" t="s">
        <v>35</v>
      </c>
      <c r="H121" s="224"/>
      <c r="I121" s="224"/>
    </row>
    <row r="124" spans="1:11" x14ac:dyDescent="0.25">
      <c r="A124" s="48" t="s">
        <v>24</v>
      </c>
      <c r="B124" s="48"/>
      <c r="C124" s="48"/>
      <c r="D124" s="62" t="s">
        <v>102</v>
      </c>
      <c r="E124" s="62"/>
      <c r="F124" s="62"/>
      <c r="G124" s="62"/>
      <c r="H124" s="48"/>
      <c r="I124" s="48"/>
      <c r="J124" s="48"/>
      <c r="K124" s="48"/>
    </row>
    <row r="125" spans="1:11" x14ac:dyDescent="0.25">
      <c r="A125" t="s">
        <v>25</v>
      </c>
      <c r="B125" t="s">
        <v>26</v>
      </c>
      <c r="C125" t="s">
        <v>27</v>
      </c>
      <c r="D125" t="s">
        <v>28</v>
      </c>
      <c r="E125" t="s">
        <v>29</v>
      </c>
    </row>
    <row r="126" spans="1:11" x14ac:dyDescent="0.25">
      <c r="A126">
        <v>1</v>
      </c>
      <c r="B126" s="65">
        <v>0</v>
      </c>
      <c r="C126">
        <f>(A126-1)/$H$126</f>
        <v>0</v>
      </c>
      <c r="D126">
        <f>_xlfn.NORM.DIST(B126,$H$127,$H$128,1)</f>
        <v>0.22346891033825025</v>
      </c>
      <c r="E126">
        <f>ABS(C126-D126)</f>
        <v>0.22346891033825025</v>
      </c>
      <c r="G126" s="50" t="s">
        <v>37</v>
      </c>
      <c r="H126" s="51">
        <f>COUNT(B126:B134)</f>
        <v>4</v>
      </c>
    </row>
    <row r="127" spans="1:11" x14ac:dyDescent="0.25">
      <c r="A127">
        <v>2</v>
      </c>
      <c r="B127" s="65">
        <v>8.159722222222162E-5</v>
      </c>
      <c r="C127">
        <f t="shared" ref="C127:C129" si="27">(A127-1)/$H$126</f>
        <v>0.25</v>
      </c>
      <c r="D127">
        <f t="shared" ref="D127:D129" si="28">_xlfn.NORM.DIST(B127,$H$127,$H$128,1)</f>
        <v>0.23939232234151947</v>
      </c>
      <c r="E127">
        <f t="shared" ref="E127:E129" si="29">ABS(C127-D127)</f>
        <v>1.060767765848053E-2</v>
      </c>
      <c r="G127" s="52" t="s">
        <v>38</v>
      </c>
      <c r="H127" s="91">
        <f>AVERAGE(B126:B134)</f>
        <v>1.1872106481481512E-3</v>
      </c>
    </row>
    <row r="128" spans="1:11" x14ac:dyDescent="0.25">
      <c r="A128">
        <v>3</v>
      </c>
      <c r="B128" s="65">
        <v>1.3211805555555681E-3</v>
      </c>
      <c r="C128">
        <f t="shared" si="27"/>
        <v>0.5</v>
      </c>
      <c r="D128">
        <f t="shared" si="28"/>
        <v>0.53419582249551567</v>
      </c>
      <c r="E128">
        <f t="shared" si="29"/>
        <v>3.4195822495515671E-2</v>
      </c>
      <c r="G128" s="54" t="s">
        <v>39</v>
      </c>
      <c r="H128" s="92">
        <f>_xlfn.STDEV.S(B126:B134)</f>
        <v>1.5610305804914901E-3</v>
      </c>
    </row>
    <row r="129" spans="1:11" x14ac:dyDescent="0.25">
      <c r="A129">
        <v>4</v>
      </c>
      <c r="B129" s="65">
        <v>3.3460648148148156E-3</v>
      </c>
      <c r="C129">
        <f t="shared" si="27"/>
        <v>0.75</v>
      </c>
      <c r="D129">
        <f t="shared" si="28"/>
        <v>0.91666254575028916</v>
      </c>
      <c r="E129">
        <f t="shared" si="29"/>
        <v>0.16666254575028916</v>
      </c>
    </row>
    <row r="130" spans="1:11" x14ac:dyDescent="0.25">
      <c r="B130" s="65"/>
      <c r="G130" s="223" t="s">
        <v>30</v>
      </c>
      <c r="H130" s="223"/>
      <c r="I130" s="223"/>
      <c r="J130" s="49">
        <f>MAX(E126:E134)</f>
        <v>0.22346891033825025</v>
      </c>
    </row>
    <row r="131" spans="1:11" x14ac:dyDescent="0.25">
      <c r="B131" s="65"/>
      <c r="J131" t="s">
        <v>31</v>
      </c>
    </row>
    <row r="132" spans="1:11" x14ac:dyDescent="0.25">
      <c r="B132" s="65"/>
      <c r="G132" s="223" t="s">
        <v>32</v>
      </c>
      <c r="H132" s="223"/>
      <c r="I132" s="223"/>
      <c r="J132" s="49">
        <v>0.62390000000000001</v>
      </c>
    </row>
    <row r="133" spans="1:11" x14ac:dyDescent="0.25">
      <c r="B133" s="65"/>
      <c r="G133" t="s">
        <v>33</v>
      </c>
      <c r="J133" t="s">
        <v>34</v>
      </c>
    </row>
    <row r="134" spans="1:11" x14ac:dyDescent="0.25">
      <c r="G134" s="224" t="s">
        <v>35</v>
      </c>
      <c r="H134" s="224"/>
      <c r="I134" s="224"/>
    </row>
    <row r="137" spans="1:11" x14ac:dyDescent="0.25">
      <c r="A137" s="48" t="s">
        <v>24</v>
      </c>
      <c r="B137" s="48"/>
      <c r="C137" s="48"/>
      <c r="D137" s="62" t="s">
        <v>103</v>
      </c>
      <c r="E137" s="62"/>
      <c r="F137" s="62"/>
      <c r="G137" s="62"/>
      <c r="H137" s="48"/>
      <c r="I137" s="48"/>
      <c r="J137" s="48"/>
      <c r="K137" s="48"/>
    </row>
    <row r="138" spans="1:11" x14ac:dyDescent="0.25">
      <c r="A138" t="s">
        <v>25</v>
      </c>
      <c r="B138" t="s">
        <v>26</v>
      </c>
      <c r="C138" t="s">
        <v>27</v>
      </c>
      <c r="D138" t="s">
        <v>28</v>
      </c>
      <c r="E138" t="s">
        <v>29</v>
      </c>
    </row>
    <row r="139" spans="1:11" x14ac:dyDescent="0.25">
      <c r="A139">
        <v>1</v>
      </c>
      <c r="B139" s="65">
        <v>2.9571759259258788E-4</v>
      </c>
      <c r="C139">
        <f>(A139-1)/$H$139</f>
        <v>0</v>
      </c>
      <c r="D139">
        <f>_xlfn.NORM.DIST(B139,$H$140,$H$141,1)</f>
        <v>0.20743099515551439</v>
      </c>
      <c r="E139">
        <f>ABS(C139-D139)</f>
        <v>0.20743099515551439</v>
      </c>
      <c r="G139" s="50" t="s">
        <v>37</v>
      </c>
      <c r="H139" s="51">
        <f>COUNT(B139:B147)</f>
        <v>9</v>
      </c>
    </row>
    <row r="140" spans="1:11" x14ac:dyDescent="0.25">
      <c r="A140">
        <v>2</v>
      </c>
      <c r="B140" s="65">
        <v>5.6944444444444403E-4</v>
      </c>
      <c r="C140">
        <f t="shared" ref="C140:C147" si="30">(A140-1)/$H$139</f>
        <v>0.1111111111111111</v>
      </c>
      <c r="D140">
        <f t="shared" ref="D140:D147" si="31">_xlfn.NORM.DIST(B140,$H$140,$H$141,1)</f>
        <v>0.24351307620625201</v>
      </c>
      <c r="E140">
        <f t="shared" ref="E140:E147" si="32">ABS(C140-D140)</f>
        <v>0.13240196509514091</v>
      </c>
      <c r="G140" s="52" t="s">
        <v>38</v>
      </c>
      <c r="H140" s="91">
        <f>AVERAGE(B139:B147)</f>
        <v>2.1506558641975295E-3</v>
      </c>
    </row>
    <row r="141" spans="1:11" x14ac:dyDescent="0.25">
      <c r="A141">
        <v>3</v>
      </c>
      <c r="B141" s="65">
        <v>6.6898148148148242E-4</v>
      </c>
      <c r="C141">
        <f t="shared" si="30"/>
        <v>0.22222222222222221</v>
      </c>
      <c r="D141">
        <f t="shared" si="31"/>
        <v>0.25742854333078957</v>
      </c>
      <c r="E141">
        <f t="shared" si="32"/>
        <v>3.5206321108567362E-2</v>
      </c>
      <c r="G141" s="54" t="s">
        <v>39</v>
      </c>
      <c r="H141" s="92">
        <f>_xlfn.STDEV.S(B139:B147)</f>
        <v>2.2749720899466496E-3</v>
      </c>
    </row>
    <row r="142" spans="1:11" x14ac:dyDescent="0.25">
      <c r="A142">
        <v>4</v>
      </c>
      <c r="B142" s="65">
        <v>1.2222222222222356E-3</v>
      </c>
      <c r="C142">
        <f t="shared" si="30"/>
        <v>0.33333333333333331</v>
      </c>
      <c r="D142">
        <f t="shared" si="31"/>
        <v>0.34159730122327453</v>
      </c>
      <c r="E142">
        <f t="shared" si="32"/>
        <v>8.263967889941215E-3</v>
      </c>
    </row>
    <row r="143" spans="1:11" x14ac:dyDescent="0.25">
      <c r="A143">
        <v>5</v>
      </c>
      <c r="B143" s="65">
        <v>1.4421296296296209E-3</v>
      </c>
      <c r="C143">
        <f t="shared" si="30"/>
        <v>0.44444444444444442</v>
      </c>
      <c r="D143">
        <f t="shared" si="31"/>
        <v>0.37773158328534029</v>
      </c>
      <c r="E143">
        <f t="shared" si="32"/>
        <v>6.6712861159104131E-2</v>
      </c>
      <c r="G143" s="223" t="s">
        <v>30</v>
      </c>
      <c r="H143" s="223"/>
      <c r="I143" s="223"/>
      <c r="J143" s="49">
        <f>MAX(E139:E147)</f>
        <v>0.20743099515551439</v>
      </c>
    </row>
    <row r="144" spans="1:11" x14ac:dyDescent="0.25">
      <c r="A144">
        <v>6</v>
      </c>
      <c r="B144" s="65">
        <v>2.1660879629629634E-3</v>
      </c>
      <c r="C144">
        <f t="shared" si="30"/>
        <v>0.55555555555555558</v>
      </c>
      <c r="D144">
        <f t="shared" si="31"/>
        <v>0.50270617362086067</v>
      </c>
      <c r="E144">
        <f t="shared" si="32"/>
        <v>5.2849381934694906E-2</v>
      </c>
      <c r="J144" t="s">
        <v>31</v>
      </c>
    </row>
    <row r="145" spans="1:11" x14ac:dyDescent="0.25">
      <c r="A145">
        <v>7</v>
      </c>
      <c r="B145" s="65">
        <v>2.3240740740740617E-3</v>
      </c>
      <c r="C145">
        <f t="shared" si="30"/>
        <v>0.66666666666666663</v>
      </c>
      <c r="D145">
        <f t="shared" si="31"/>
        <v>0.53038143294787177</v>
      </c>
      <c r="E145">
        <f t="shared" si="32"/>
        <v>0.13628523371879486</v>
      </c>
      <c r="G145" s="223" t="s">
        <v>32</v>
      </c>
      <c r="H145" s="223"/>
      <c r="I145" s="223"/>
      <c r="J145" s="49">
        <v>0.43</v>
      </c>
    </row>
    <row r="146" spans="1:11" x14ac:dyDescent="0.25">
      <c r="A146">
        <v>8</v>
      </c>
      <c r="B146" s="65">
        <v>2.9241898148148135E-3</v>
      </c>
      <c r="C146">
        <f t="shared" si="30"/>
        <v>0.77777777777777779</v>
      </c>
      <c r="D146">
        <f t="shared" si="31"/>
        <v>0.63307892589766357</v>
      </c>
      <c r="E146">
        <f t="shared" si="32"/>
        <v>0.14469885188011422</v>
      </c>
      <c r="G146" t="s">
        <v>33</v>
      </c>
      <c r="J146" t="s">
        <v>34</v>
      </c>
    </row>
    <row r="147" spans="1:11" x14ac:dyDescent="0.25">
      <c r="A147">
        <v>9</v>
      </c>
      <c r="B147" s="65">
        <v>7.7430555555555586E-3</v>
      </c>
      <c r="C147">
        <f t="shared" si="30"/>
        <v>0.88888888888888884</v>
      </c>
      <c r="D147">
        <f t="shared" si="31"/>
        <v>0.99301877162804053</v>
      </c>
      <c r="E147">
        <f t="shared" si="32"/>
        <v>0.10412988273915169</v>
      </c>
      <c r="G147" s="224" t="s">
        <v>35</v>
      </c>
      <c r="H147" s="224"/>
      <c r="I147" s="224"/>
    </row>
    <row r="150" spans="1:11" x14ac:dyDescent="0.25">
      <c r="A150" s="48" t="s">
        <v>24</v>
      </c>
      <c r="B150" s="48"/>
      <c r="C150" s="48"/>
      <c r="D150" s="62" t="s">
        <v>104</v>
      </c>
      <c r="E150" s="62"/>
      <c r="F150" s="62"/>
      <c r="G150" s="62"/>
      <c r="H150" s="48"/>
      <c r="I150" s="48"/>
      <c r="J150" s="48"/>
      <c r="K150" s="48"/>
    </row>
    <row r="151" spans="1:11" x14ac:dyDescent="0.25">
      <c r="A151" t="s">
        <v>25</v>
      </c>
      <c r="B151" t="s">
        <v>26</v>
      </c>
      <c r="C151" t="s">
        <v>27</v>
      </c>
      <c r="D151" t="s">
        <v>28</v>
      </c>
      <c r="E151" t="s">
        <v>29</v>
      </c>
    </row>
    <row r="152" spans="1:11" x14ac:dyDescent="0.25">
      <c r="A152">
        <v>1</v>
      </c>
      <c r="B152" s="65">
        <v>1.284722222222215E-4</v>
      </c>
      <c r="C152">
        <f>(A152-1)/$H$152</f>
        <v>0</v>
      </c>
      <c r="D152">
        <f>_xlfn.NORM.DIST(B152,$H$153,$H$154,1)</f>
        <v>0.23916310306552069</v>
      </c>
      <c r="E152">
        <f>ABS(C152-D152)</f>
        <v>0.23916310306552069</v>
      </c>
      <c r="G152" s="50" t="s">
        <v>37</v>
      </c>
      <c r="H152" s="51">
        <f>COUNT(B152:B160)</f>
        <v>6</v>
      </c>
    </row>
    <row r="153" spans="1:11" x14ac:dyDescent="0.25">
      <c r="A153">
        <v>2</v>
      </c>
      <c r="B153" s="65">
        <v>2.1412037037037124E-4</v>
      </c>
      <c r="C153">
        <f t="shared" ref="C153:C157" si="33">(A153-1)/$H$152</f>
        <v>0.16666666666666666</v>
      </c>
      <c r="D153">
        <f t="shared" ref="D153:D157" si="34">_xlfn.NORM.DIST(B153,$H$153,$H$154,1)</f>
        <v>0.26068301542397326</v>
      </c>
      <c r="E153">
        <f t="shared" ref="E153:E157" si="35">ABS(C153-D153)</f>
        <v>9.4016348757306606E-2</v>
      </c>
      <c r="G153" s="52" t="s">
        <v>38</v>
      </c>
      <c r="H153" s="91">
        <f>AVERAGE(B152:B160)</f>
        <v>1.0246913580246903E-3</v>
      </c>
    </row>
    <row r="154" spans="1:11" x14ac:dyDescent="0.25">
      <c r="A154">
        <v>3</v>
      </c>
      <c r="B154" s="65">
        <v>5.1157407407408095E-4</v>
      </c>
      <c r="C154">
        <f t="shared" si="33"/>
        <v>0.33333333333333331</v>
      </c>
      <c r="D154">
        <f t="shared" si="34"/>
        <v>0.34239845583116124</v>
      </c>
      <c r="E154">
        <f t="shared" si="35"/>
        <v>9.0651224978279266E-3</v>
      </c>
      <c r="G154" s="54" t="s">
        <v>39</v>
      </c>
      <c r="H154" s="92">
        <f>_xlfn.STDEV.S(B152:B160)</f>
        <v>1.2640658086276117E-3</v>
      </c>
    </row>
    <row r="155" spans="1:11" x14ac:dyDescent="0.25">
      <c r="A155">
        <v>4</v>
      </c>
      <c r="B155" s="65">
        <v>5.6134259259259245E-4</v>
      </c>
      <c r="C155">
        <f t="shared" si="33"/>
        <v>0.5</v>
      </c>
      <c r="D155">
        <f t="shared" si="34"/>
        <v>0.35697574874172422</v>
      </c>
      <c r="E155">
        <f t="shared" si="35"/>
        <v>0.14302425125827578</v>
      </c>
    </row>
    <row r="156" spans="1:11" x14ac:dyDescent="0.25">
      <c r="A156">
        <v>5</v>
      </c>
      <c r="B156" s="65">
        <v>1.2592592592592482E-3</v>
      </c>
      <c r="C156">
        <f t="shared" si="33"/>
        <v>0.66666666666666663</v>
      </c>
      <c r="D156">
        <f t="shared" si="34"/>
        <v>0.57360752308812657</v>
      </c>
      <c r="E156">
        <f t="shared" si="35"/>
        <v>9.305914357854006E-2</v>
      </c>
      <c r="G156" s="223" t="s">
        <v>30</v>
      </c>
      <c r="H156" s="223"/>
      <c r="I156" s="223"/>
      <c r="J156" s="49">
        <f>MAX(E152:E160)</f>
        <v>0.23916310306552069</v>
      </c>
    </row>
    <row r="157" spans="1:11" x14ac:dyDescent="0.25">
      <c r="A157">
        <v>6</v>
      </c>
      <c r="B157" s="65">
        <v>3.4733796296296283E-3</v>
      </c>
      <c r="C157">
        <f t="shared" si="33"/>
        <v>0.83333333333333337</v>
      </c>
      <c r="D157">
        <f t="shared" si="34"/>
        <v>0.97363664913848746</v>
      </c>
      <c r="E157">
        <f t="shared" si="35"/>
        <v>0.14030331580515409</v>
      </c>
      <c r="J157" t="s">
        <v>31</v>
      </c>
    </row>
    <row r="158" spans="1:11" x14ac:dyDescent="0.25">
      <c r="B158" s="65"/>
      <c r="G158" s="223" t="s">
        <v>32</v>
      </c>
      <c r="H158" s="223"/>
      <c r="I158" s="223"/>
      <c r="J158" s="49">
        <v>0.51929999999999998</v>
      </c>
    </row>
    <row r="159" spans="1:11" x14ac:dyDescent="0.25">
      <c r="B159" s="65"/>
      <c r="G159" t="s">
        <v>33</v>
      </c>
      <c r="J159" t="s">
        <v>34</v>
      </c>
    </row>
    <row r="160" spans="1:11" x14ac:dyDescent="0.25">
      <c r="G160" s="224" t="s">
        <v>35</v>
      </c>
      <c r="H160" s="224"/>
      <c r="I160" s="224"/>
    </row>
    <row r="163" spans="1:20" x14ac:dyDescent="0.25">
      <c r="A163" s="48" t="s">
        <v>24</v>
      </c>
      <c r="B163" s="48"/>
      <c r="C163" s="48"/>
      <c r="D163" s="127" t="s">
        <v>115</v>
      </c>
      <c r="E163" s="127"/>
      <c r="F163" s="127"/>
      <c r="G163" s="127"/>
      <c r="H163" s="48"/>
      <c r="I163" s="48"/>
      <c r="J163" s="48"/>
      <c r="K163" s="48"/>
      <c r="O163" s="65" t="s">
        <v>36</v>
      </c>
      <c r="P163" s="65"/>
      <c r="Q163" s="65" t="s">
        <v>36</v>
      </c>
      <c r="R163" s="65"/>
      <c r="S163" s="65"/>
      <c r="T163" s="65"/>
    </row>
    <row r="164" spans="1:20" x14ac:dyDescent="0.25">
      <c r="A164" t="s">
        <v>25</v>
      </c>
      <c r="B164" t="s">
        <v>26</v>
      </c>
      <c r="C164" t="s">
        <v>27</v>
      </c>
      <c r="D164" t="s">
        <v>28</v>
      </c>
      <c r="E164" t="s">
        <v>29</v>
      </c>
      <c r="O164" s="65" t="s">
        <v>36</v>
      </c>
      <c r="P164" s="65"/>
      <c r="Q164" s="65"/>
      <c r="R164" s="65"/>
      <c r="T164" s="65"/>
    </row>
    <row r="165" spans="1:20" x14ac:dyDescent="0.25">
      <c r="A165">
        <v>1</v>
      </c>
      <c r="B165" s="65">
        <v>3.3738425925925949E-4</v>
      </c>
      <c r="C165">
        <f>(A165-1)/$H$165</f>
        <v>0</v>
      </c>
      <c r="D165">
        <f>_xlfn.NORM.DIST(B165,$H$166,$H$167,1)</f>
        <v>0.10905734660237018</v>
      </c>
      <c r="E165">
        <f>ABS(C165-D165)</f>
        <v>0.10905734660237018</v>
      </c>
      <c r="G165" s="50" t="s">
        <v>37</v>
      </c>
      <c r="H165" s="51">
        <f>COUNT(B165:B173)</f>
        <v>8</v>
      </c>
      <c r="O165" s="65" t="s">
        <v>36</v>
      </c>
      <c r="P165" s="65"/>
      <c r="Q165" s="65"/>
      <c r="R165" s="65"/>
      <c r="S165" s="65"/>
      <c r="T165" s="65"/>
    </row>
    <row r="166" spans="1:20" x14ac:dyDescent="0.25">
      <c r="A166">
        <v>2</v>
      </c>
      <c r="B166" s="65">
        <v>4.9652777777777911E-4</v>
      </c>
      <c r="C166">
        <f t="shared" ref="C166:C172" si="36">(A166-1)/$H$165</f>
        <v>0.125</v>
      </c>
      <c r="D166">
        <f t="shared" ref="D166:D172" si="37">_xlfn.NORM.DIST(B166,$H$166,$H$167,1)</f>
        <v>0.14249217257442079</v>
      </c>
      <c r="E166">
        <f t="shared" ref="E166:E172" si="38">ABS(C166-D166)</f>
        <v>1.7492172574420789E-2</v>
      </c>
      <c r="G166" s="52" t="s">
        <v>38</v>
      </c>
      <c r="H166" s="91">
        <f>AVERAGE(B165:B173)</f>
        <v>1.5444878472222212E-3</v>
      </c>
      <c r="O166" s="65" t="s">
        <v>36</v>
      </c>
      <c r="P166" s="65"/>
      <c r="Q166" s="65"/>
      <c r="S166" s="65"/>
      <c r="T166" s="65"/>
    </row>
    <row r="167" spans="1:20" x14ac:dyDescent="0.25">
      <c r="A167">
        <v>3</v>
      </c>
      <c r="B167" s="65">
        <v>7.8645833333333909E-4</v>
      </c>
      <c r="C167">
        <f t="shared" si="36"/>
        <v>0.25</v>
      </c>
      <c r="D167">
        <f t="shared" si="37"/>
        <v>0.2196471399315153</v>
      </c>
      <c r="E167">
        <f t="shared" si="38"/>
        <v>3.0352860068484699E-2</v>
      </c>
      <c r="G167" s="54" t="s">
        <v>39</v>
      </c>
      <c r="H167" s="92">
        <f>_xlfn.STDEV.S(B165:B173)</f>
        <v>9.8014448464001417E-4</v>
      </c>
      <c r="O167" s="65"/>
      <c r="P167" s="65"/>
      <c r="Q167" s="65"/>
      <c r="R167" s="65"/>
      <c r="S167" s="65"/>
      <c r="T167" s="65"/>
    </row>
    <row r="168" spans="1:20" x14ac:dyDescent="0.25">
      <c r="A168">
        <v>4</v>
      </c>
      <c r="B168" s="65">
        <v>1.4571759259259173E-3</v>
      </c>
      <c r="C168">
        <f t="shared" si="36"/>
        <v>0.375</v>
      </c>
      <c r="D168">
        <f t="shared" si="37"/>
        <v>0.46450890217918345</v>
      </c>
      <c r="E168">
        <f t="shared" si="38"/>
        <v>8.9508902179183447E-2</v>
      </c>
      <c r="O168" s="65"/>
      <c r="P168" s="65"/>
      <c r="Q168" s="65"/>
      <c r="R168" s="65"/>
      <c r="S168" s="65"/>
      <c r="T168" s="65"/>
    </row>
    <row r="169" spans="1:20" x14ac:dyDescent="0.25">
      <c r="A169">
        <v>5</v>
      </c>
      <c r="B169" s="65">
        <v>1.4745370370370361E-3</v>
      </c>
      <c r="C169">
        <f t="shared" si="36"/>
        <v>0.5</v>
      </c>
      <c r="D169">
        <f t="shared" si="37"/>
        <v>0.47155249587851983</v>
      </c>
      <c r="E169">
        <f t="shared" si="38"/>
        <v>2.8447504121480172E-2</v>
      </c>
      <c r="G169" s="223" t="s">
        <v>30</v>
      </c>
      <c r="H169" s="223"/>
      <c r="I169" s="223"/>
      <c r="J169" s="49">
        <f>MAX(E165:E173)</f>
        <v>0.1628320186931137</v>
      </c>
      <c r="O169" s="65"/>
      <c r="P169" s="65"/>
      <c r="Q169" s="65"/>
      <c r="R169" s="65"/>
      <c r="S169" s="65"/>
      <c r="T169" s="65"/>
    </row>
    <row r="170" spans="1:20" x14ac:dyDescent="0.25">
      <c r="A170">
        <v>6</v>
      </c>
      <c r="B170" s="65">
        <v>2.3275462962962972E-3</v>
      </c>
      <c r="C170">
        <f t="shared" si="36"/>
        <v>0.625</v>
      </c>
      <c r="D170">
        <f t="shared" si="37"/>
        <v>0.7878320186931137</v>
      </c>
      <c r="E170">
        <f t="shared" si="38"/>
        <v>0.1628320186931137</v>
      </c>
      <c r="J170" t="s">
        <v>31</v>
      </c>
      <c r="O170" s="65"/>
      <c r="P170" s="65"/>
      <c r="Q170" s="65"/>
      <c r="R170" s="65"/>
      <c r="S170" s="65"/>
      <c r="T170" s="65"/>
    </row>
    <row r="171" spans="1:20" x14ac:dyDescent="0.25">
      <c r="A171">
        <v>7</v>
      </c>
      <c r="B171" s="65">
        <v>2.4936342592592493E-3</v>
      </c>
      <c r="C171">
        <f t="shared" si="36"/>
        <v>0.75</v>
      </c>
      <c r="D171">
        <f t="shared" si="37"/>
        <v>0.83357118431349364</v>
      </c>
      <c r="E171">
        <f t="shared" si="38"/>
        <v>8.3571184313493641E-2</v>
      </c>
      <c r="G171" s="223" t="s">
        <v>32</v>
      </c>
      <c r="H171" s="223"/>
      <c r="I171" s="223"/>
      <c r="J171" s="49">
        <v>0.45429999999999998</v>
      </c>
      <c r="O171" s="65"/>
      <c r="P171" s="65"/>
      <c r="Q171" s="65"/>
      <c r="R171" s="65"/>
      <c r="S171" s="65"/>
      <c r="T171" s="65"/>
    </row>
    <row r="172" spans="1:20" x14ac:dyDescent="0.25">
      <c r="A172">
        <v>8</v>
      </c>
      <c r="B172" s="65">
        <v>2.9826388888888906E-3</v>
      </c>
      <c r="C172">
        <f t="shared" si="36"/>
        <v>0.875</v>
      </c>
      <c r="D172">
        <f t="shared" si="37"/>
        <v>0.92885069291796518</v>
      </c>
      <c r="E172">
        <f t="shared" si="38"/>
        <v>5.3850692917965182E-2</v>
      </c>
      <c r="G172" t="s">
        <v>33</v>
      </c>
      <c r="J172" t="s">
        <v>34</v>
      </c>
      <c r="O172" s="65"/>
      <c r="P172" s="65"/>
      <c r="Q172" s="65"/>
      <c r="R172" s="65"/>
      <c r="S172" s="65"/>
      <c r="T172" s="65"/>
    </row>
    <row r="173" spans="1:20" x14ac:dyDescent="0.25">
      <c r="G173" s="224" t="s">
        <v>35</v>
      </c>
      <c r="H173" s="224"/>
      <c r="I173" s="224"/>
      <c r="O173" s="65"/>
      <c r="P173" s="65"/>
      <c r="Q173" s="65"/>
      <c r="R173" s="65"/>
      <c r="S173" s="65"/>
      <c r="T173" s="65"/>
    </row>
    <row r="174" spans="1:20" x14ac:dyDescent="0.25">
      <c r="O174" s="65"/>
      <c r="P174" s="65"/>
      <c r="Q174" s="65"/>
      <c r="R174" s="65"/>
      <c r="S174" s="65"/>
      <c r="T174" s="65"/>
    </row>
    <row r="175" spans="1:20" x14ac:dyDescent="0.25">
      <c r="O175" s="65"/>
      <c r="P175" s="65"/>
      <c r="Q175" s="65"/>
      <c r="R175" s="65"/>
      <c r="S175" s="65"/>
      <c r="T175" s="65"/>
    </row>
    <row r="176" spans="1:20" x14ac:dyDescent="0.25">
      <c r="A176" s="48" t="s">
        <v>24</v>
      </c>
      <c r="B176" s="48"/>
      <c r="C176" s="48"/>
      <c r="D176" s="127" t="s">
        <v>116</v>
      </c>
      <c r="E176" s="127"/>
      <c r="F176" s="127"/>
      <c r="G176" s="127"/>
      <c r="H176" s="48"/>
      <c r="I176" s="48"/>
      <c r="J176" s="48"/>
      <c r="K176" s="48"/>
      <c r="O176" s="65"/>
      <c r="P176" s="65"/>
      <c r="Q176" s="65"/>
      <c r="R176" s="65"/>
      <c r="S176" s="65"/>
      <c r="T176" s="65"/>
    </row>
    <row r="177" spans="1:20" x14ac:dyDescent="0.25">
      <c r="A177" t="s">
        <v>25</v>
      </c>
      <c r="B177" t="s">
        <v>26</v>
      </c>
      <c r="C177" t="s">
        <v>27</v>
      </c>
      <c r="D177" t="s">
        <v>28</v>
      </c>
      <c r="E177" t="s">
        <v>29</v>
      </c>
      <c r="O177" s="65"/>
      <c r="P177" s="65"/>
      <c r="Q177" s="65"/>
      <c r="R177" s="65"/>
      <c r="S177" s="65"/>
      <c r="T177" s="65"/>
    </row>
    <row r="178" spans="1:20" x14ac:dyDescent="0.25">
      <c r="A178">
        <v>1</v>
      </c>
      <c r="B178" s="65">
        <v>0</v>
      </c>
      <c r="C178">
        <f>(A178-1)/$H$178</f>
        <v>0</v>
      </c>
      <c r="D178">
        <f>_xlfn.NORM.DIST(B178,$H$179,$H$180,1)</f>
        <v>0.16693421142928691</v>
      </c>
      <c r="E178">
        <f>ABS(C178-D178)</f>
        <v>0.16693421142928691</v>
      </c>
      <c r="G178" s="50" t="s">
        <v>37</v>
      </c>
      <c r="H178" s="51">
        <f>COUNT(B178:B186)</f>
        <v>4</v>
      </c>
      <c r="O178" s="65"/>
      <c r="P178" s="65"/>
      <c r="Q178" s="65"/>
      <c r="R178" s="65"/>
      <c r="S178" s="65"/>
      <c r="T178" s="65"/>
    </row>
    <row r="179" spans="1:20" x14ac:dyDescent="0.25">
      <c r="A179">
        <v>2</v>
      </c>
      <c r="B179" s="65">
        <v>3.5532407407407539E-4</v>
      </c>
      <c r="C179">
        <f t="shared" ref="C179:C181" si="39">(A179-1)/$H$178</f>
        <v>0.25</v>
      </c>
      <c r="D179">
        <f t="shared" ref="D179:D181" si="40">_xlfn.NORM.DIST(B179,$H$179,$H$180,1)</f>
        <v>0.33103525983878024</v>
      </c>
      <c r="E179">
        <f t="shared" ref="E179:E181" si="41">ABS(C179-D179)</f>
        <v>8.1035259838780238E-2</v>
      </c>
      <c r="G179" s="52" t="s">
        <v>38</v>
      </c>
      <c r="H179" s="91">
        <f>AVERAGE(B178:B186)</f>
        <v>6.4872685185185042E-4</v>
      </c>
      <c r="S179" t="s">
        <v>36</v>
      </c>
    </row>
    <row r="180" spans="1:20" x14ac:dyDescent="0.25">
      <c r="A180">
        <v>3</v>
      </c>
      <c r="B180" s="65">
        <v>6.7187500000000016E-4</v>
      </c>
      <c r="C180">
        <f t="shared" si="39"/>
        <v>0.5</v>
      </c>
      <c r="D180">
        <f t="shared" si="40"/>
        <v>0.51375350614124848</v>
      </c>
      <c r="E180">
        <f t="shared" si="41"/>
        <v>1.3753506141248484E-2</v>
      </c>
      <c r="G180" s="54" t="s">
        <v>39</v>
      </c>
      <c r="H180" s="92">
        <f>_xlfn.STDEV.S(B178:B186)</f>
        <v>6.7131575243196951E-4</v>
      </c>
      <c r="Q180" t="s">
        <v>36</v>
      </c>
      <c r="R180" t="s">
        <v>36</v>
      </c>
      <c r="S180" t="s">
        <v>36</v>
      </c>
    </row>
    <row r="181" spans="1:20" x14ac:dyDescent="0.25">
      <c r="A181">
        <v>4</v>
      </c>
      <c r="B181" s="65">
        <v>1.5677083333333263E-3</v>
      </c>
      <c r="C181">
        <f t="shared" si="39"/>
        <v>0.75</v>
      </c>
      <c r="D181">
        <f t="shared" si="40"/>
        <v>0.9144887714981873</v>
      </c>
      <c r="E181">
        <f t="shared" si="41"/>
        <v>0.1644887714981873</v>
      </c>
      <c r="Q181" t="s">
        <v>36</v>
      </c>
      <c r="R181" t="s">
        <v>36</v>
      </c>
      <c r="S181" t="s">
        <v>36</v>
      </c>
    </row>
    <row r="182" spans="1:20" x14ac:dyDescent="0.25">
      <c r="B182" s="65"/>
      <c r="G182" s="223" t="s">
        <v>30</v>
      </c>
      <c r="H182" s="223"/>
      <c r="I182" s="223"/>
      <c r="J182" s="49">
        <f>MAX(E178:E186)</f>
        <v>0.16693421142928691</v>
      </c>
      <c r="Q182" t="s">
        <v>36</v>
      </c>
      <c r="R182" t="s">
        <v>36</v>
      </c>
      <c r="S182" t="s">
        <v>36</v>
      </c>
    </row>
    <row r="183" spans="1:20" x14ac:dyDescent="0.25">
      <c r="B183" s="65"/>
      <c r="J183" t="s">
        <v>31</v>
      </c>
      <c r="Q183" t="s">
        <v>36</v>
      </c>
      <c r="R183" t="s">
        <v>36</v>
      </c>
      <c r="S183" t="s">
        <v>36</v>
      </c>
    </row>
    <row r="184" spans="1:20" x14ac:dyDescent="0.25">
      <c r="B184" s="65"/>
      <c r="G184" s="223" t="s">
        <v>32</v>
      </c>
      <c r="H184" s="223"/>
      <c r="I184" s="223"/>
      <c r="J184" s="49">
        <v>0.62390000000000001</v>
      </c>
      <c r="Q184" t="s">
        <v>36</v>
      </c>
      <c r="R184" t="s">
        <v>36</v>
      </c>
      <c r="S184" t="s">
        <v>36</v>
      </c>
    </row>
    <row r="185" spans="1:20" x14ac:dyDescent="0.25">
      <c r="B185" s="65"/>
      <c r="G185" t="s">
        <v>33</v>
      </c>
      <c r="J185" t="s">
        <v>34</v>
      </c>
      <c r="Q185" t="s">
        <v>36</v>
      </c>
      <c r="R185" t="s">
        <v>36</v>
      </c>
      <c r="S185" t="s">
        <v>36</v>
      </c>
    </row>
    <row r="186" spans="1:20" x14ac:dyDescent="0.25">
      <c r="G186" s="224" t="s">
        <v>35</v>
      </c>
      <c r="H186" s="224"/>
      <c r="I186" s="224"/>
      <c r="Q186" t="s">
        <v>36</v>
      </c>
      <c r="R186" t="s">
        <v>36</v>
      </c>
      <c r="S186" t="s">
        <v>36</v>
      </c>
    </row>
    <row r="187" spans="1:20" x14ac:dyDescent="0.25">
      <c r="Q187" t="s">
        <v>36</v>
      </c>
      <c r="R187" t="s">
        <v>36</v>
      </c>
      <c r="S187" t="s">
        <v>36</v>
      </c>
    </row>
    <row r="188" spans="1:20" x14ac:dyDescent="0.25">
      <c r="Q188" t="s">
        <v>36</v>
      </c>
      <c r="R188" t="s">
        <v>36</v>
      </c>
      <c r="S188" t="s">
        <v>36</v>
      </c>
    </row>
    <row r="189" spans="1:20" x14ac:dyDescent="0.25">
      <c r="A189" s="48" t="s">
        <v>24</v>
      </c>
      <c r="B189" s="48"/>
      <c r="C189" s="48"/>
      <c r="D189" s="127" t="s">
        <v>117</v>
      </c>
      <c r="E189" s="127"/>
      <c r="F189" s="127"/>
      <c r="G189" s="127"/>
      <c r="H189" s="48"/>
      <c r="I189" s="48"/>
      <c r="J189" s="48"/>
      <c r="K189" s="48"/>
      <c r="Q189" t="s">
        <v>36</v>
      </c>
      <c r="R189" t="s">
        <v>36</v>
      </c>
      <c r="S189" t="s">
        <v>36</v>
      </c>
    </row>
    <row r="190" spans="1:20" x14ac:dyDescent="0.25">
      <c r="A190" t="s">
        <v>25</v>
      </c>
      <c r="B190" t="s">
        <v>26</v>
      </c>
      <c r="C190" t="s">
        <v>27</v>
      </c>
      <c r="D190" t="s">
        <v>28</v>
      </c>
      <c r="E190" t="s">
        <v>29</v>
      </c>
    </row>
    <row r="191" spans="1:20" x14ac:dyDescent="0.25">
      <c r="A191">
        <v>1</v>
      </c>
      <c r="B191" s="65">
        <v>1.1689814814814896E-4</v>
      </c>
      <c r="C191">
        <f>(A191-1)/$H$191</f>
        <v>0</v>
      </c>
      <c r="D191">
        <f>_xlfn.NORM.DIST(B191,$H$192,$H$193,1)</f>
        <v>8.7313070606467036E-2</v>
      </c>
      <c r="E191">
        <f>ABS(C191-D191)</f>
        <v>8.7313070606467036E-2</v>
      </c>
      <c r="G191" s="50" t="s">
        <v>37</v>
      </c>
      <c r="H191" s="51">
        <f>COUNT(B191:B199)</f>
        <v>9</v>
      </c>
    </row>
    <row r="192" spans="1:20" x14ac:dyDescent="0.25">
      <c r="A192">
        <v>2</v>
      </c>
      <c r="B192" s="65">
        <v>2.0254629629629789E-4</v>
      </c>
      <c r="C192">
        <f t="shared" ref="C192:C199" si="42">(A192-1)/$H$191</f>
        <v>0.1111111111111111</v>
      </c>
      <c r="D192">
        <f t="shared" ref="D192:D199" si="43">_xlfn.NORM.DIST(B192,$H$192,$H$193,1)</f>
        <v>0.11437444413348673</v>
      </c>
      <c r="E192">
        <f t="shared" ref="E192:E199" si="44">ABS(C192-D192)</f>
        <v>3.2633330223756224E-3</v>
      </c>
      <c r="G192" s="52" t="s">
        <v>38</v>
      </c>
      <c r="H192" s="91">
        <f>AVERAGE(B191:B199)</f>
        <v>8.723636831275733E-4</v>
      </c>
    </row>
    <row r="193" spans="1:11" x14ac:dyDescent="0.25">
      <c r="A193">
        <v>3</v>
      </c>
      <c r="B193" s="65">
        <v>6.3483796296296812E-4</v>
      </c>
      <c r="C193">
        <f t="shared" si="42"/>
        <v>0.22222222222222221</v>
      </c>
      <c r="D193">
        <f t="shared" si="43"/>
        <v>0.33475976909583716</v>
      </c>
      <c r="E193">
        <f t="shared" si="44"/>
        <v>0.11253754687361495</v>
      </c>
      <c r="G193" s="54" t="s">
        <v>39</v>
      </c>
      <c r="H193" s="92">
        <f>_xlfn.STDEV.S(B191:B199)</f>
        <v>5.5651720330587883E-4</v>
      </c>
    </row>
    <row r="194" spans="1:11" x14ac:dyDescent="0.25">
      <c r="A194">
        <v>4</v>
      </c>
      <c r="B194" s="65">
        <v>6.6203703703703737E-4</v>
      </c>
      <c r="C194">
        <f t="shared" si="42"/>
        <v>0.33333333333333331</v>
      </c>
      <c r="D194">
        <f t="shared" si="43"/>
        <v>0.35273989653909743</v>
      </c>
      <c r="E194">
        <f t="shared" si="44"/>
        <v>1.9406563205764116E-2</v>
      </c>
    </row>
    <row r="195" spans="1:11" x14ac:dyDescent="0.25">
      <c r="A195">
        <v>5</v>
      </c>
      <c r="B195" s="65">
        <v>6.9328703703704087E-4</v>
      </c>
      <c r="C195">
        <f t="shared" si="42"/>
        <v>0.44444444444444442</v>
      </c>
      <c r="D195">
        <f t="shared" si="43"/>
        <v>0.37380931555643238</v>
      </c>
      <c r="E195">
        <f t="shared" si="44"/>
        <v>7.0635128888012044E-2</v>
      </c>
      <c r="G195" s="223" t="s">
        <v>30</v>
      </c>
      <c r="H195" s="223"/>
      <c r="I195" s="223"/>
      <c r="J195" s="49">
        <f>MAX(E191:E199)</f>
        <v>0.16672466603339797</v>
      </c>
    </row>
    <row r="196" spans="1:11" x14ac:dyDescent="0.25">
      <c r="A196">
        <v>6</v>
      </c>
      <c r="B196" s="65">
        <v>9.5254629629629856E-4</v>
      </c>
      <c r="C196">
        <f t="shared" si="42"/>
        <v>0.55555555555555558</v>
      </c>
      <c r="D196">
        <f t="shared" si="43"/>
        <v>0.55728107771046753</v>
      </c>
      <c r="E196">
        <f t="shared" si="44"/>
        <v>1.7255221549119515E-3</v>
      </c>
      <c r="J196" t="s">
        <v>31</v>
      </c>
    </row>
    <row r="197" spans="1:11" x14ac:dyDescent="0.25">
      <c r="A197">
        <v>7</v>
      </c>
      <c r="B197" s="65">
        <v>1.4108796296296282E-3</v>
      </c>
      <c r="C197">
        <f t="shared" si="42"/>
        <v>0.66666666666666663</v>
      </c>
      <c r="D197">
        <f t="shared" si="43"/>
        <v>0.8333913327000646</v>
      </c>
      <c r="E197">
        <f t="shared" si="44"/>
        <v>0.16672466603339797</v>
      </c>
      <c r="G197" s="223" t="s">
        <v>32</v>
      </c>
      <c r="H197" s="223"/>
      <c r="I197" s="223"/>
      <c r="J197" s="49">
        <v>0.43</v>
      </c>
    </row>
    <row r="198" spans="1:11" x14ac:dyDescent="0.25">
      <c r="A198">
        <v>8</v>
      </c>
      <c r="B198" s="65">
        <v>1.5601851851851827E-3</v>
      </c>
      <c r="C198">
        <f t="shared" si="42"/>
        <v>0.77777777777777779</v>
      </c>
      <c r="D198">
        <f t="shared" si="43"/>
        <v>0.891759442791072</v>
      </c>
      <c r="E198">
        <f t="shared" si="44"/>
        <v>0.11398166501329421</v>
      </c>
      <c r="G198" t="s">
        <v>33</v>
      </c>
      <c r="J198" t="s">
        <v>34</v>
      </c>
    </row>
    <row r="199" spans="1:11" x14ac:dyDescent="0.25">
      <c r="A199">
        <v>9</v>
      </c>
      <c r="B199" s="65">
        <v>1.6180555555555566E-3</v>
      </c>
      <c r="C199">
        <f t="shared" si="42"/>
        <v>0.88888888888888884</v>
      </c>
      <c r="D199">
        <f t="shared" si="43"/>
        <v>0.90986529852850462</v>
      </c>
      <c r="E199">
        <f t="shared" si="44"/>
        <v>2.0976409639615778E-2</v>
      </c>
      <c r="G199" s="224" t="s">
        <v>35</v>
      </c>
      <c r="H199" s="224"/>
      <c r="I199" s="224"/>
    </row>
    <row r="202" spans="1:11" x14ac:dyDescent="0.25">
      <c r="A202" s="48" t="s">
        <v>24</v>
      </c>
      <c r="B202" s="48"/>
      <c r="C202" s="48"/>
      <c r="D202" s="127" t="s">
        <v>114</v>
      </c>
      <c r="E202" s="126"/>
      <c r="F202" s="126"/>
      <c r="G202" s="126"/>
      <c r="H202" s="48"/>
      <c r="I202" s="48"/>
      <c r="J202" s="48"/>
      <c r="K202" s="48"/>
    </row>
    <row r="203" spans="1:11" x14ac:dyDescent="0.25">
      <c r="A203" t="s">
        <v>25</v>
      </c>
      <c r="B203" t="s">
        <v>26</v>
      </c>
      <c r="C203" t="s">
        <v>27</v>
      </c>
      <c r="D203" t="s">
        <v>28</v>
      </c>
      <c r="E203" t="s">
        <v>29</v>
      </c>
    </row>
    <row r="204" spans="1:11" x14ac:dyDescent="0.25">
      <c r="A204">
        <v>1</v>
      </c>
      <c r="B204" s="65">
        <v>0</v>
      </c>
      <c r="C204">
        <f>(A204-1)/$H$204</f>
        <v>0</v>
      </c>
      <c r="D204">
        <f>_xlfn.NORM.DIST(B204,$H$205,$H$206,1)</f>
        <v>9.5387535551435185E-2</v>
      </c>
      <c r="E204">
        <f>ABS(C204-D204)</f>
        <v>9.5387535551435185E-2</v>
      </c>
      <c r="G204" s="50" t="s">
        <v>37</v>
      </c>
      <c r="H204" s="51">
        <f>COUNT(B204:B212)</f>
        <v>6</v>
      </c>
    </row>
    <row r="205" spans="1:11" x14ac:dyDescent="0.25">
      <c r="A205">
        <v>2</v>
      </c>
      <c r="B205" s="65">
        <v>1.3946759259259291E-4</v>
      </c>
      <c r="C205">
        <f t="shared" ref="C205:C209" si="45">(A205-1)/$H$204</f>
        <v>0.16666666666666666</v>
      </c>
      <c r="D205">
        <f t="shared" ref="D205:D209" si="46">_xlfn.NORM.DIST(B205,$H$205,$H$206,1)</f>
        <v>0.19405262390471575</v>
      </c>
      <c r="E205">
        <f t="shared" ref="E205:E209" si="47">ABS(C205-D205)</f>
        <v>2.7385957238049097E-2</v>
      </c>
      <c r="G205" s="52" t="s">
        <v>38</v>
      </c>
      <c r="H205" s="91">
        <f>AVERAGE(B204:B212)</f>
        <v>4.0981867283950893E-4</v>
      </c>
    </row>
    <row r="206" spans="1:11" x14ac:dyDescent="0.25">
      <c r="A206">
        <v>3</v>
      </c>
      <c r="B206" s="65">
        <v>2.731481481481543E-4</v>
      </c>
      <c r="C206">
        <f t="shared" si="45"/>
        <v>0.33333333333333331</v>
      </c>
      <c r="D206">
        <f t="shared" si="46"/>
        <v>0.33130887599333081</v>
      </c>
      <c r="E206">
        <f t="shared" si="47"/>
        <v>2.0244573400025057E-3</v>
      </c>
      <c r="G206" s="54" t="s">
        <v>39</v>
      </c>
      <c r="H206" s="92">
        <f>_xlfn.STDEV.S(B204:B212)</f>
        <v>3.1324765172329269E-4</v>
      </c>
    </row>
    <row r="207" spans="1:11" x14ac:dyDescent="0.25">
      <c r="A207">
        <v>4</v>
      </c>
      <c r="B207" s="65">
        <v>6.1342592592593392E-4</v>
      </c>
      <c r="C207">
        <f t="shared" si="45"/>
        <v>0.5</v>
      </c>
      <c r="D207">
        <f t="shared" si="46"/>
        <v>0.74215005314242011</v>
      </c>
      <c r="E207">
        <f t="shared" si="47"/>
        <v>0.24215005314242011</v>
      </c>
    </row>
    <row r="208" spans="1:11" x14ac:dyDescent="0.25">
      <c r="A208">
        <v>5</v>
      </c>
      <c r="B208" s="65">
        <v>6.8981481481481151E-4</v>
      </c>
      <c r="C208">
        <f t="shared" si="45"/>
        <v>0.66666666666666663</v>
      </c>
      <c r="D208">
        <f t="shared" si="46"/>
        <v>0.81429869163955304</v>
      </c>
      <c r="E208">
        <f t="shared" si="47"/>
        <v>0.14763202497288641</v>
      </c>
      <c r="G208" s="223" t="s">
        <v>30</v>
      </c>
      <c r="H208" s="223"/>
      <c r="I208" s="223"/>
      <c r="J208" s="49">
        <f>MAX(E204:E212)</f>
        <v>0.24215005314242011</v>
      </c>
    </row>
    <row r="209" spans="1:14" x14ac:dyDescent="0.25">
      <c r="A209">
        <v>6</v>
      </c>
      <c r="B209" s="65">
        <v>7.4305555555556103E-4</v>
      </c>
      <c r="C209">
        <f t="shared" si="45"/>
        <v>0.83333333333333337</v>
      </c>
      <c r="D209">
        <f t="shared" si="46"/>
        <v>0.85629325955962965</v>
      </c>
      <c r="E209">
        <f t="shared" si="47"/>
        <v>2.2959926226296279E-2</v>
      </c>
      <c r="J209" t="s">
        <v>31</v>
      </c>
    </row>
    <row r="210" spans="1:14" x14ac:dyDescent="0.25">
      <c r="B210" s="65"/>
      <c r="G210" s="223" t="s">
        <v>32</v>
      </c>
      <c r="H210" s="223"/>
      <c r="I210" s="223"/>
      <c r="J210" s="49">
        <v>0.51929999999999998</v>
      </c>
    </row>
    <row r="211" spans="1:14" x14ac:dyDescent="0.25">
      <c r="B211" s="65"/>
      <c r="G211" t="s">
        <v>33</v>
      </c>
      <c r="J211" t="s">
        <v>34</v>
      </c>
    </row>
    <row r="212" spans="1:14" x14ac:dyDescent="0.25">
      <c r="G212" s="224" t="s">
        <v>35</v>
      </c>
      <c r="H212" s="224"/>
      <c r="I212" s="224"/>
    </row>
    <row r="215" spans="1:14" x14ac:dyDescent="0.25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</row>
    <row r="216" spans="1:14" x14ac:dyDescent="0.25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</row>
    <row r="218" spans="1:14" x14ac:dyDescent="0.25">
      <c r="N218" t="s">
        <v>36</v>
      </c>
    </row>
    <row r="219" spans="1:14" x14ac:dyDescent="0.25">
      <c r="A219" s="48" t="s">
        <v>24</v>
      </c>
      <c r="B219" s="48"/>
      <c r="C219" s="48"/>
      <c r="D219" s="146" t="s">
        <v>93</v>
      </c>
      <c r="E219" s="147"/>
      <c r="F219" s="147"/>
      <c r="G219" s="147"/>
      <c r="H219" s="48"/>
      <c r="I219" s="48"/>
      <c r="J219" s="48"/>
      <c r="K219" s="48"/>
      <c r="N219" t="s">
        <v>36</v>
      </c>
    </row>
    <row r="220" spans="1:14" x14ac:dyDescent="0.25">
      <c r="A220" t="s">
        <v>25</v>
      </c>
      <c r="B220" t="s">
        <v>26</v>
      </c>
      <c r="C220" t="s">
        <v>27</v>
      </c>
      <c r="D220" t="s">
        <v>28</v>
      </c>
      <c r="E220" t="s">
        <v>29</v>
      </c>
      <c r="N220" t="s">
        <v>36</v>
      </c>
    </row>
    <row r="221" spans="1:14" x14ac:dyDescent="0.25">
      <c r="A221">
        <v>1</v>
      </c>
      <c r="B221">
        <v>3.7645502645502646</v>
      </c>
      <c r="C221">
        <f>(A221-1)/$H$221</f>
        <v>0</v>
      </c>
      <c r="D221">
        <f>_xlfn.NORM.DIST(B221,$H$222,$H$223,1)</f>
        <v>4.8327325309874866E-2</v>
      </c>
      <c r="E221">
        <f>ABS(C221-D221)</f>
        <v>4.8327325309874866E-2</v>
      </c>
      <c r="G221" s="50" t="s">
        <v>37</v>
      </c>
      <c r="H221" s="51">
        <f>COUNT(B221:B229)</f>
        <v>7</v>
      </c>
    </row>
    <row r="222" spans="1:14" x14ac:dyDescent="0.25">
      <c r="A222">
        <v>2</v>
      </c>
      <c r="B222">
        <v>3.9259259259259252</v>
      </c>
      <c r="C222">
        <f t="shared" ref="C222:C227" si="48">(A222-1)/$H$221</f>
        <v>0.14285714285714285</v>
      </c>
      <c r="D222">
        <f t="shared" ref="D222:D227" si="49">_xlfn.NORM.DIST(B222,$H$222,$H$223,1)</f>
        <v>0.13843727415292414</v>
      </c>
      <c r="E222">
        <f t="shared" ref="E222:E227" si="50">ABS(C222-D222)</f>
        <v>4.4198687042187046E-3</v>
      </c>
      <c r="G222" s="52" t="s">
        <v>38</v>
      </c>
      <c r="H222" s="144">
        <f>AVERAGE(B221:B229)</f>
        <v>4.2316704459561594</v>
      </c>
    </row>
    <row r="223" spans="1:14" x14ac:dyDescent="0.25">
      <c r="A223">
        <v>3</v>
      </c>
      <c r="B223">
        <v>4.2089947089947088</v>
      </c>
      <c r="C223">
        <f t="shared" si="48"/>
        <v>0.2857142857142857</v>
      </c>
      <c r="D223">
        <f t="shared" si="49"/>
        <v>0.46786202653650749</v>
      </c>
      <c r="E223">
        <f t="shared" si="50"/>
        <v>0.18214774082222179</v>
      </c>
      <c r="G223" s="54" t="s">
        <v>39</v>
      </c>
      <c r="H223" s="145">
        <f>_xlfn.STDEV.S(B221:B229)</f>
        <v>0.28117871501416147</v>
      </c>
    </row>
    <row r="224" spans="1:14" x14ac:dyDescent="0.25">
      <c r="A224">
        <v>4</v>
      </c>
      <c r="B224">
        <v>4.3915343915343907</v>
      </c>
      <c r="C224">
        <f t="shared" si="48"/>
        <v>0.42857142857142855</v>
      </c>
      <c r="D224">
        <f t="shared" si="49"/>
        <v>0.71516896069039537</v>
      </c>
      <c r="E224">
        <f t="shared" si="50"/>
        <v>0.28659753211896682</v>
      </c>
    </row>
    <row r="225" spans="1:17" x14ac:dyDescent="0.25">
      <c r="A225">
        <v>5</v>
      </c>
      <c r="B225">
        <v>4.4206349206349191</v>
      </c>
      <c r="C225">
        <f t="shared" si="48"/>
        <v>0.5714285714285714</v>
      </c>
      <c r="D225">
        <f t="shared" si="49"/>
        <v>0.74922216441981426</v>
      </c>
      <c r="E225">
        <f t="shared" si="50"/>
        <v>0.17779359299124287</v>
      </c>
      <c r="G225" s="223" t="s">
        <v>30</v>
      </c>
      <c r="H225" s="223"/>
      <c r="I225" s="223"/>
      <c r="J225" s="49">
        <f>MAX(E221:E229)</f>
        <v>0.28659753211896682</v>
      </c>
    </row>
    <row r="226" spans="1:17" x14ac:dyDescent="0.25">
      <c r="A226">
        <v>6</v>
      </c>
      <c r="B226">
        <v>4.4312169312169303</v>
      </c>
      <c r="C226">
        <f t="shared" si="48"/>
        <v>0.7142857142857143</v>
      </c>
      <c r="D226">
        <f t="shared" si="49"/>
        <v>0.76104823235519992</v>
      </c>
      <c r="E226">
        <f t="shared" si="50"/>
        <v>4.6762518069485615E-2</v>
      </c>
      <c r="J226" t="s">
        <v>31</v>
      </c>
    </row>
    <row r="227" spans="1:17" x14ac:dyDescent="0.25">
      <c r="A227">
        <v>7</v>
      </c>
      <c r="B227">
        <v>4.4788359788359777</v>
      </c>
      <c r="C227">
        <f t="shared" si="48"/>
        <v>0.8571428571428571</v>
      </c>
      <c r="D227">
        <f t="shared" si="49"/>
        <v>0.81030846594921013</v>
      </c>
      <c r="E227">
        <f t="shared" si="50"/>
        <v>4.6834391193646963E-2</v>
      </c>
      <c r="G227" s="223" t="s">
        <v>32</v>
      </c>
      <c r="H227" s="223"/>
      <c r="I227" s="223"/>
      <c r="J227" s="49">
        <v>0.4834</v>
      </c>
      <c r="O227" t="s">
        <v>36</v>
      </c>
    </row>
    <row r="228" spans="1:17" x14ac:dyDescent="0.25">
      <c r="B228" s="65"/>
      <c r="G228" t="s">
        <v>33</v>
      </c>
      <c r="J228" t="s">
        <v>34</v>
      </c>
      <c r="O228" t="s">
        <v>36</v>
      </c>
    </row>
    <row r="229" spans="1:17" x14ac:dyDescent="0.25">
      <c r="G229" s="224" t="s">
        <v>35</v>
      </c>
      <c r="H229" s="224"/>
      <c r="I229" s="224"/>
      <c r="N229" t="s">
        <v>36</v>
      </c>
      <c r="O229" t="s">
        <v>36</v>
      </c>
    </row>
    <row r="230" spans="1:17" x14ac:dyDescent="0.25">
      <c r="N230" t="s">
        <v>36</v>
      </c>
      <c r="O230" t="s">
        <v>36</v>
      </c>
    </row>
    <row r="231" spans="1:17" x14ac:dyDescent="0.25">
      <c r="N231" t="s">
        <v>36</v>
      </c>
      <c r="O231" t="s">
        <v>36</v>
      </c>
    </row>
    <row r="232" spans="1:17" x14ac:dyDescent="0.25">
      <c r="A232" s="48" t="s">
        <v>24</v>
      </c>
      <c r="B232" s="48"/>
      <c r="C232" s="48"/>
      <c r="D232" s="146" t="s">
        <v>94</v>
      </c>
      <c r="E232" s="147"/>
      <c r="F232" s="147"/>
      <c r="G232" s="147"/>
      <c r="H232" s="48"/>
      <c r="I232" s="48"/>
      <c r="J232" s="48"/>
      <c r="K232" s="48"/>
      <c r="N232" t="s">
        <v>36</v>
      </c>
      <c r="O232" t="s">
        <v>36</v>
      </c>
    </row>
    <row r="233" spans="1:17" x14ac:dyDescent="0.25">
      <c r="A233" t="s">
        <v>25</v>
      </c>
      <c r="B233" t="s">
        <v>26</v>
      </c>
      <c r="C233" t="s">
        <v>27</v>
      </c>
      <c r="D233" t="s">
        <v>28</v>
      </c>
      <c r="E233" t="s">
        <v>29</v>
      </c>
      <c r="N233" t="s">
        <v>36</v>
      </c>
      <c r="O233" t="s">
        <v>36</v>
      </c>
    </row>
    <row r="234" spans="1:17" x14ac:dyDescent="0.25">
      <c r="A234">
        <v>1</v>
      </c>
      <c r="B234">
        <v>3.8783068783068777</v>
      </c>
      <c r="C234">
        <f>(A234-1)/$H$234</f>
        <v>0</v>
      </c>
      <c r="D234">
        <f>_xlfn.NORM.DIST(B234,$H$235,$H$236,1)</f>
        <v>0.1095842457954378</v>
      </c>
      <c r="E234">
        <f>ABS(C234-D234)</f>
        <v>0.1095842457954378</v>
      </c>
      <c r="G234" s="50" t="s">
        <v>37</v>
      </c>
      <c r="H234" s="51">
        <f>COUNT(B234:B242)</f>
        <v>5</v>
      </c>
      <c r="N234" t="s">
        <v>36</v>
      </c>
      <c r="O234" t="s">
        <v>36</v>
      </c>
    </row>
    <row r="235" spans="1:17" x14ac:dyDescent="0.25">
      <c r="A235">
        <v>2</v>
      </c>
      <c r="B235">
        <v>4.0555555555555554</v>
      </c>
      <c r="C235">
        <f t="shared" ref="C235:C238" si="51">(A235-1)/$H$234</f>
        <v>0.2</v>
      </c>
      <c r="D235">
        <f t="shared" ref="D235:D238" si="52">_xlfn.NORM.DIST(B235,$H$235,$H$236,1)</f>
        <v>0.28113076038955631</v>
      </c>
      <c r="E235">
        <f t="shared" ref="E235:E238" si="53">ABS(C235-D235)</f>
        <v>8.11307603895563E-2</v>
      </c>
      <c r="G235" s="52" t="s">
        <v>38</v>
      </c>
      <c r="H235" s="144">
        <f>AVERAGE(B234:B242)</f>
        <v>4.2137566137566127</v>
      </c>
      <c r="N235" t="s">
        <v>36</v>
      </c>
      <c r="O235" t="s">
        <v>36</v>
      </c>
    </row>
    <row r="236" spans="1:17" x14ac:dyDescent="0.25">
      <c r="A236">
        <v>3</v>
      </c>
      <c r="B236">
        <v>4.1507936507936503</v>
      </c>
      <c r="C236">
        <f t="shared" si="51"/>
        <v>0.4</v>
      </c>
      <c r="D236">
        <f t="shared" si="52"/>
        <v>0.40880057954646232</v>
      </c>
      <c r="E236">
        <f t="shared" si="53"/>
        <v>8.8005795464622949E-3</v>
      </c>
      <c r="G236" s="54" t="s">
        <v>39</v>
      </c>
      <c r="H236" s="145">
        <f>_xlfn.STDEV.S(B234:B242)</f>
        <v>0.27300254263834584</v>
      </c>
      <c r="N236" t="s">
        <v>36</v>
      </c>
      <c r="O236" t="s">
        <v>36</v>
      </c>
    </row>
    <row r="237" spans="1:17" x14ac:dyDescent="0.25">
      <c r="A237">
        <v>4</v>
      </c>
      <c r="B237">
        <v>4.462962962962961</v>
      </c>
      <c r="C237">
        <f t="shared" si="51"/>
        <v>0.6</v>
      </c>
      <c r="D237">
        <f t="shared" si="52"/>
        <v>0.81933540676343519</v>
      </c>
      <c r="E237">
        <f t="shared" si="53"/>
        <v>0.21933540676343521</v>
      </c>
      <c r="N237" t="s">
        <v>36</v>
      </c>
      <c r="O237" t="s">
        <v>36</v>
      </c>
      <c r="P237" t="s">
        <v>36</v>
      </c>
      <c r="Q237" t="s">
        <v>36</v>
      </c>
    </row>
    <row r="238" spans="1:17" x14ac:dyDescent="0.25">
      <c r="A238">
        <v>5</v>
      </c>
      <c r="B238">
        <v>4.5211640211640205</v>
      </c>
      <c r="C238">
        <f t="shared" si="51"/>
        <v>0.8</v>
      </c>
      <c r="D238">
        <f t="shared" si="52"/>
        <v>0.86992231364715911</v>
      </c>
      <c r="E238">
        <f t="shared" si="53"/>
        <v>6.9922313647159062E-2</v>
      </c>
      <c r="G238" s="223" t="s">
        <v>30</v>
      </c>
      <c r="H238" s="223"/>
      <c r="I238" s="223"/>
      <c r="J238" s="49">
        <f>MAX(E234:E242)</f>
        <v>0.21933540676343521</v>
      </c>
      <c r="N238" t="s">
        <v>36</v>
      </c>
      <c r="O238" t="s">
        <v>36</v>
      </c>
      <c r="P238" t="s">
        <v>36</v>
      </c>
      <c r="Q238" t="s">
        <v>36</v>
      </c>
    </row>
    <row r="239" spans="1:17" x14ac:dyDescent="0.25">
      <c r="J239" t="s">
        <v>31</v>
      </c>
      <c r="N239" t="s">
        <v>36</v>
      </c>
      <c r="O239" t="s">
        <v>36</v>
      </c>
      <c r="P239" t="s">
        <v>36</v>
      </c>
      <c r="Q239" t="s">
        <v>36</v>
      </c>
    </row>
    <row r="240" spans="1:17" x14ac:dyDescent="0.25">
      <c r="G240" s="223" t="s">
        <v>32</v>
      </c>
      <c r="H240" s="223"/>
      <c r="I240" s="223"/>
      <c r="J240" s="49">
        <v>0.56330000000000002</v>
      </c>
      <c r="N240" t="s">
        <v>36</v>
      </c>
      <c r="O240" t="s">
        <v>36</v>
      </c>
      <c r="P240" t="s">
        <v>36</v>
      </c>
      <c r="Q240" t="s">
        <v>36</v>
      </c>
    </row>
    <row r="241" spans="1:17" x14ac:dyDescent="0.25">
      <c r="B241" s="65"/>
      <c r="G241" t="s">
        <v>33</v>
      </c>
      <c r="J241" t="s">
        <v>34</v>
      </c>
      <c r="N241" t="s">
        <v>36</v>
      </c>
      <c r="O241" t="s">
        <v>36</v>
      </c>
      <c r="P241" t="s">
        <v>36</v>
      </c>
      <c r="Q241" t="s">
        <v>36</v>
      </c>
    </row>
    <row r="242" spans="1:17" x14ac:dyDescent="0.25">
      <c r="G242" s="224" t="s">
        <v>35</v>
      </c>
      <c r="H242" s="224"/>
      <c r="I242" s="224"/>
      <c r="N242" t="s">
        <v>36</v>
      </c>
      <c r="O242" t="s">
        <v>36</v>
      </c>
      <c r="P242" t="s">
        <v>36</v>
      </c>
      <c r="Q242" t="s">
        <v>36</v>
      </c>
    </row>
    <row r="243" spans="1:17" x14ac:dyDescent="0.25">
      <c r="N243" t="s">
        <v>36</v>
      </c>
      <c r="O243" t="s">
        <v>36</v>
      </c>
      <c r="P243" t="s">
        <v>36</v>
      </c>
      <c r="Q243" t="s">
        <v>36</v>
      </c>
    </row>
    <row r="244" spans="1:17" x14ac:dyDescent="0.25">
      <c r="N244" t="s">
        <v>36</v>
      </c>
      <c r="O244" t="s">
        <v>36</v>
      </c>
      <c r="P244" t="s">
        <v>36</v>
      </c>
      <c r="Q244" t="s">
        <v>36</v>
      </c>
    </row>
    <row r="247" spans="1:17" x14ac:dyDescent="0.25">
      <c r="A247" s="48" t="s">
        <v>24</v>
      </c>
      <c r="B247" s="48"/>
      <c r="C247" s="48"/>
      <c r="D247" s="146" t="s">
        <v>95</v>
      </c>
      <c r="E247" s="147"/>
      <c r="F247" s="147"/>
      <c r="G247" s="147"/>
      <c r="H247" s="48"/>
      <c r="I247" s="48"/>
      <c r="J247" s="48"/>
      <c r="K247" s="48"/>
    </row>
    <row r="248" spans="1:17" x14ac:dyDescent="0.25">
      <c r="A248" t="s">
        <v>25</v>
      </c>
      <c r="B248" t="s">
        <v>26</v>
      </c>
      <c r="C248" t="s">
        <v>27</v>
      </c>
      <c r="D248" t="s">
        <v>28</v>
      </c>
      <c r="E248" t="s">
        <v>29</v>
      </c>
    </row>
    <row r="249" spans="1:17" x14ac:dyDescent="0.25">
      <c r="A249">
        <v>1</v>
      </c>
      <c r="B249">
        <v>3.5085470085470085</v>
      </c>
      <c r="C249">
        <f>(A249-1)/$H$249</f>
        <v>0</v>
      </c>
      <c r="D249">
        <f>_xlfn.NORM.DIST(B249,$H$250,$H$251,1)</f>
        <v>0.1669655411280111</v>
      </c>
      <c r="E249">
        <f>ABS(C249-D249)</f>
        <v>0.1669655411280111</v>
      </c>
      <c r="G249" s="50" t="s">
        <v>37</v>
      </c>
      <c r="H249" s="51">
        <f>COUNT(B249:B257)</f>
        <v>5</v>
      </c>
    </row>
    <row r="250" spans="1:17" x14ac:dyDescent="0.25">
      <c r="A250">
        <v>2</v>
      </c>
      <c r="B250">
        <v>3.6153846153846145</v>
      </c>
      <c r="C250">
        <f t="shared" ref="C250:C253" si="54">(A250-1)/$H$249</f>
        <v>0.2</v>
      </c>
      <c r="D250">
        <f t="shared" ref="D250:D253" si="55">_xlfn.NORM.DIST(B250,$H$250,$H$251,1)</f>
        <v>0.25136486205127118</v>
      </c>
      <c r="E250">
        <f t="shared" ref="E250:E253" si="56">ABS(C250-D250)</f>
        <v>5.1364862051271165E-2</v>
      </c>
      <c r="G250" s="52" t="s">
        <v>38</v>
      </c>
      <c r="H250" s="144">
        <f>AVERAGE(B249:B257)</f>
        <v>3.8572649572649569</v>
      </c>
    </row>
    <row r="251" spans="1:17" x14ac:dyDescent="0.25">
      <c r="A251">
        <v>3</v>
      </c>
      <c r="B251">
        <v>3.6695156695156701</v>
      </c>
      <c r="C251">
        <f t="shared" si="54"/>
        <v>0.4</v>
      </c>
      <c r="D251">
        <f t="shared" si="55"/>
        <v>0.30145692148593711</v>
      </c>
      <c r="E251">
        <f t="shared" si="56"/>
        <v>9.854307851406291E-2</v>
      </c>
      <c r="G251" s="54" t="s">
        <v>39</v>
      </c>
      <c r="H251" s="145">
        <f>_xlfn.STDEV.S(B249:B257)</f>
        <v>0.36090721216862121</v>
      </c>
    </row>
    <row r="252" spans="1:17" x14ac:dyDescent="0.25">
      <c r="A252">
        <v>4</v>
      </c>
      <c r="B252">
        <v>4.2094017094017087</v>
      </c>
      <c r="C252">
        <f t="shared" si="54"/>
        <v>0.6</v>
      </c>
      <c r="D252">
        <f t="shared" si="55"/>
        <v>0.83539313903716672</v>
      </c>
      <c r="E252">
        <f t="shared" si="56"/>
        <v>0.23539313903716674</v>
      </c>
    </row>
    <row r="253" spans="1:17" x14ac:dyDescent="0.25">
      <c r="A253">
        <v>5</v>
      </c>
      <c r="B253">
        <v>4.2834757834757831</v>
      </c>
      <c r="C253">
        <f t="shared" si="54"/>
        <v>0.8</v>
      </c>
      <c r="D253">
        <f t="shared" si="55"/>
        <v>0.88118730532753764</v>
      </c>
      <c r="E253">
        <f t="shared" si="56"/>
        <v>8.1187305327537596E-2</v>
      </c>
      <c r="G253" s="223" t="s">
        <v>30</v>
      </c>
      <c r="H253" s="223"/>
      <c r="I253" s="223"/>
      <c r="J253" s="49">
        <f>MAX(E249:E257)</f>
        <v>0.23539313903716674</v>
      </c>
    </row>
    <row r="254" spans="1:17" x14ac:dyDescent="0.25">
      <c r="J254" t="s">
        <v>31</v>
      </c>
    </row>
    <row r="255" spans="1:17" x14ac:dyDescent="0.25">
      <c r="G255" s="223" t="s">
        <v>32</v>
      </c>
      <c r="H255" s="223"/>
      <c r="I255" s="223"/>
      <c r="J255" s="49">
        <v>0.56330000000000002</v>
      </c>
    </row>
    <row r="256" spans="1:17" x14ac:dyDescent="0.25">
      <c r="B256" s="65"/>
      <c r="G256" t="s">
        <v>33</v>
      </c>
      <c r="J256" t="s">
        <v>34</v>
      </c>
    </row>
    <row r="257" spans="1:11" x14ac:dyDescent="0.25">
      <c r="G257" s="224" t="s">
        <v>35</v>
      </c>
      <c r="H257" s="224"/>
      <c r="I257" s="224"/>
    </row>
    <row r="262" spans="1:11" x14ac:dyDescent="0.25">
      <c r="A262" s="48" t="s">
        <v>24</v>
      </c>
      <c r="B262" s="48"/>
      <c r="C262" s="48"/>
      <c r="D262" s="146" t="s">
        <v>122</v>
      </c>
      <c r="E262" s="147"/>
      <c r="F262" s="147"/>
      <c r="G262" s="147"/>
      <c r="H262" s="48"/>
      <c r="I262" s="48"/>
      <c r="J262" s="48"/>
      <c r="K262" s="48"/>
    </row>
    <row r="263" spans="1:11" x14ac:dyDescent="0.25">
      <c r="A263" t="s">
        <v>25</v>
      </c>
      <c r="B263" t="s">
        <v>26</v>
      </c>
      <c r="C263" t="s">
        <v>27</v>
      </c>
      <c r="D263" t="s">
        <v>28</v>
      </c>
      <c r="E263" t="s">
        <v>29</v>
      </c>
    </row>
    <row r="264" spans="1:11" x14ac:dyDescent="0.25">
      <c r="A264">
        <v>1</v>
      </c>
      <c r="B264">
        <v>3.051282051282052</v>
      </c>
      <c r="C264">
        <f>(A264-1)/$H$264</f>
        <v>0</v>
      </c>
      <c r="D264">
        <f>_xlfn.NORM.DIST(B264,$H$265,$H$266,1)</f>
        <v>2.1783036945811983E-2</v>
      </c>
      <c r="E264">
        <f>ABS(C264-D264)</f>
        <v>2.1783036945811983E-2</v>
      </c>
      <c r="G264" s="50" t="s">
        <v>37</v>
      </c>
      <c r="H264" s="51">
        <f>COUNT(B264:B273)</f>
        <v>10</v>
      </c>
    </row>
    <row r="265" spans="1:11" x14ac:dyDescent="0.25">
      <c r="A265">
        <v>2</v>
      </c>
      <c r="B265">
        <v>3.4615384615384617</v>
      </c>
      <c r="C265">
        <f t="shared" ref="C265:C273" si="57">(A265-1)/$H$264</f>
        <v>0.1</v>
      </c>
      <c r="D265">
        <f t="shared" ref="D265:D273" si="58">_xlfn.NORM.DIST(B265,$H$265,$H$266,1)</f>
        <v>0.13940450607729354</v>
      </c>
      <c r="E265">
        <f t="shared" ref="E265:E273" si="59">ABS(C265-D265)</f>
        <v>3.9404506077293538E-2</v>
      </c>
      <c r="G265" s="52" t="s">
        <v>38</v>
      </c>
      <c r="H265" s="144">
        <f>AVERAGE(B264:B273)</f>
        <v>3.9366096866096867</v>
      </c>
    </row>
    <row r="266" spans="1:11" x14ac:dyDescent="0.25">
      <c r="A266">
        <v>3</v>
      </c>
      <c r="B266">
        <v>3.6937321937321936</v>
      </c>
      <c r="C266">
        <f t="shared" si="57"/>
        <v>0.2</v>
      </c>
      <c r="D266">
        <f t="shared" si="58"/>
        <v>0.28989996525375417</v>
      </c>
      <c r="E266">
        <f t="shared" si="59"/>
        <v>8.9899965253754155E-2</v>
      </c>
      <c r="G266" s="54" t="s">
        <v>39</v>
      </c>
      <c r="H266" s="145">
        <f>_xlfn.STDEV.S(B264:B273)</f>
        <v>0.43866279527315183</v>
      </c>
    </row>
    <row r="267" spans="1:11" x14ac:dyDescent="0.25">
      <c r="A267">
        <v>4</v>
      </c>
      <c r="B267">
        <v>3.8290598290598297</v>
      </c>
      <c r="C267">
        <f t="shared" si="57"/>
        <v>0.3</v>
      </c>
      <c r="D267">
        <f t="shared" si="58"/>
        <v>0.40315984272618882</v>
      </c>
      <c r="E267">
        <f t="shared" si="59"/>
        <v>0.10315984272618883</v>
      </c>
    </row>
    <row r="268" spans="1:11" x14ac:dyDescent="0.25">
      <c r="A268">
        <v>5</v>
      </c>
      <c r="B268">
        <v>4.0341880341880332</v>
      </c>
      <c r="C268">
        <f t="shared" si="57"/>
        <v>0.4</v>
      </c>
      <c r="D268">
        <f t="shared" si="58"/>
        <v>0.5880162597198646</v>
      </c>
      <c r="E268">
        <f t="shared" si="59"/>
        <v>0.18801625971986458</v>
      </c>
      <c r="G268" s="223" t="s">
        <v>30</v>
      </c>
      <c r="H268" s="223"/>
      <c r="I268" s="223"/>
      <c r="J268" s="49">
        <f>MAX(E264:E273)</f>
        <v>0.18801625971986458</v>
      </c>
    </row>
    <row r="269" spans="1:11" x14ac:dyDescent="0.25">
      <c r="A269">
        <v>6</v>
      </c>
      <c r="B269">
        <v>4.066951566951567</v>
      </c>
      <c r="C269">
        <f t="shared" si="57"/>
        <v>0.5</v>
      </c>
      <c r="D269">
        <f t="shared" si="58"/>
        <v>0.61681811312934387</v>
      </c>
      <c r="E269">
        <f t="shared" si="59"/>
        <v>0.11681811312934387</v>
      </c>
      <c r="J269" t="s">
        <v>31</v>
      </c>
    </row>
    <row r="270" spans="1:11" x14ac:dyDescent="0.25">
      <c r="A270">
        <v>7</v>
      </c>
      <c r="B270">
        <v>4.0897435897435894</v>
      </c>
      <c r="C270">
        <f t="shared" si="57"/>
        <v>0.6</v>
      </c>
      <c r="D270">
        <f t="shared" si="58"/>
        <v>0.6364900761692136</v>
      </c>
      <c r="E270">
        <f t="shared" si="59"/>
        <v>3.6490076169213626E-2</v>
      </c>
      <c r="G270" s="223" t="s">
        <v>32</v>
      </c>
      <c r="H270" s="223"/>
      <c r="I270" s="223"/>
      <c r="J270" s="49">
        <v>0.43</v>
      </c>
    </row>
    <row r="271" spans="1:11" x14ac:dyDescent="0.25">
      <c r="A271">
        <v>8</v>
      </c>
      <c r="B271">
        <v>4.2948717948717938</v>
      </c>
      <c r="C271">
        <f t="shared" si="57"/>
        <v>0.7</v>
      </c>
      <c r="D271">
        <f t="shared" si="58"/>
        <v>0.79295409606106948</v>
      </c>
      <c r="E271">
        <f t="shared" si="59"/>
        <v>9.2954096061069524E-2</v>
      </c>
      <c r="G271" t="s">
        <v>33</v>
      </c>
      <c r="J271" t="s">
        <v>34</v>
      </c>
    </row>
    <row r="272" spans="1:11" x14ac:dyDescent="0.25">
      <c r="A272">
        <v>9</v>
      </c>
      <c r="B272">
        <v>4.3945868945868929</v>
      </c>
      <c r="C272">
        <f t="shared" si="57"/>
        <v>0.8</v>
      </c>
      <c r="D272">
        <f t="shared" si="58"/>
        <v>0.85176429236934359</v>
      </c>
      <c r="E272">
        <f t="shared" si="59"/>
        <v>5.1764292369343545E-2</v>
      </c>
      <c r="G272" s="224" t="s">
        <v>35</v>
      </c>
      <c r="H272" s="224"/>
      <c r="I272" s="224"/>
    </row>
    <row r="273" spans="1:5" x14ac:dyDescent="0.25">
      <c r="A273">
        <v>10</v>
      </c>
      <c r="B273">
        <v>4.4501424501424482</v>
      </c>
      <c r="C273">
        <f t="shared" si="57"/>
        <v>0.9</v>
      </c>
      <c r="D273">
        <f t="shared" si="58"/>
        <v>0.87913582911238386</v>
      </c>
      <c r="E273">
        <f t="shared" si="59"/>
        <v>2.0864170887616162E-2</v>
      </c>
    </row>
  </sheetData>
  <sortState xmlns:xlrd2="http://schemas.microsoft.com/office/spreadsheetml/2017/richdata2" ref="R335:R356">
    <sortCondition ref="R334"/>
  </sortState>
  <mergeCells count="60">
    <mergeCell ref="G272:I272"/>
    <mergeCell ref="G253:I253"/>
    <mergeCell ref="G255:I255"/>
    <mergeCell ref="G257:I257"/>
    <mergeCell ref="G268:I268"/>
    <mergeCell ref="G270:I270"/>
    <mergeCell ref="G227:I227"/>
    <mergeCell ref="G229:I229"/>
    <mergeCell ref="G238:I238"/>
    <mergeCell ref="G240:I240"/>
    <mergeCell ref="G242:I242"/>
    <mergeCell ref="G199:I199"/>
    <mergeCell ref="G208:I208"/>
    <mergeCell ref="G210:I210"/>
    <mergeCell ref="G212:I212"/>
    <mergeCell ref="G225:I225"/>
    <mergeCell ref="G182:I182"/>
    <mergeCell ref="G184:I184"/>
    <mergeCell ref="G186:I186"/>
    <mergeCell ref="G195:I195"/>
    <mergeCell ref="G197:I197"/>
    <mergeCell ref="G158:I158"/>
    <mergeCell ref="G160:I160"/>
    <mergeCell ref="G169:I169"/>
    <mergeCell ref="G171:I171"/>
    <mergeCell ref="G173:I173"/>
    <mergeCell ref="G62:I62"/>
    <mergeCell ref="G143:I143"/>
    <mergeCell ref="G145:I145"/>
    <mergeCell ref="G147:I147"/>
    <mergeCell ref="G156:I156"/>
    <mergeCell ref="G79:I79"/>
    <mergeCell ref="G88:I88"/>
    <mergeCell ref="G90:I90"/>
    <mergeCell ref="G92:I92"/>
    <mergeCell ref="G101:I101"/>
    <mergeCell ref="G121:I121"/>
    <mergeCell ref="G130:I130"/>
    <mergeCell ref="G132:I132"/>
    <mergeCell ref="G134:I134"/>
    <mergeCell ref="G103:I103"/>
    <mergeCell ref="G105:I105"/>
    <mergeCell ref="G117:I117"/>
    <mergeCell ref="G119:I119"/>
    <mergeCell ref="G64:I64"/>
    <mergeCell ref="G66:I66"/>
    <mergeCell ref="G75:I75"/>
    <mergeCell ref="G77:I77"/>
    <mergeCell ref="G7:I7"/>
    <mergeCell ref="G9:I9"/>
    <mergeCell ref="G11:I11"/>
    <mergeCell ref="G20:I20"/>
    <mergeCell ref="G22:I22"/>
    <mergeCell ref="G24:I24"/>
    <mergeCell ref="G33:I33"/>
    <mergeCell ref="G35:I35"/>
    <mergeCell ref="G37:I37"/>
    <mergeCell ref="G46:I46"/>
    <mergeCell ref="G48:I48"/>
    <mergeCell ref="G50:I50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5"/>
  <sheetViews>
    <sheetView workbookViewId="0">
      <selection activeCell="D1" sqref="D1"/>
    </sheetView>
  </sheetViews>
  <sheetFormatPr baseColWidth="10" defaultRowHeight="15" x14ac:dyDescent="0.25"/>
  <cols>
    <col min="1" max="1" width="57.28515625" bestFit="1" customWidth="1"/>
    <col min="2" max="2" width="13.5703125" customWidth="1"/>
    <col min="3" max="3" width="13.7109375" customWidth="1"/>
    <col min="6" max="6" width="65.85546875" bestFit="1" customWidth="1"/>
    <col min="7" max="7" width="14.42578125" customWidth="1"/>
    <col min="8" max="8" width="13.7109375" customWidth="1"/>
    <col min="11" max="11" width="65.85546875" bestFit="1" customWidth="1"/>
    <col min="12" max="12" width="13.5703125" customWidth="1"/>
    <col min="13" max="13" width="15.5703125" customWidth="1"/>
    <col min="16" max="16" width="65.85546875" bestFit="1" customWidth="1"/>
    <col min="17" max="17" width="13" customWidth="1"/>
    <col min="18" max="18" width="12.85546875" customWidth="1"/>
    <col min="21" max="21" width="65.85546875" bestFit="1" customWidth="1"/>
    <col min="22" max="22" width="13.7109375" customWidth="1"/>
    <col min="23" max="23" width="14.85546875" customWidth="1"/>
  </cols>
  <sheetData>
    <row r="1" spans="1:23" ht="57" customHeight="1" x14ac:dyDescent="0.25">
      <c r="A1" s="64" t="s">
        <v>43</v>
      </c>
      <c r="B1" s="58" t="s">
        <v>40</v>
      </c>
      <c r="C1" s="58" t="s">
        <v>41</v>
      </c>
      <c r="F1" s="132" t="s">
        <v>43</v>
      </c>
      <c r="G1" s="133" t="s">
        <v>76</v>
      </c>
      <c r="H1" s="133" t="s">
        <v>77</v>
      </c>
      <c r="K1" s="130" t="s">
        <v>43</v>
      </c>
      <c r="L1" s="131" t="s">
        <v>97</v>
      </c>
      <c r="M1" s="131" t="s">
        <v>98</v>
      </c>
      <c r="P1" s="148" t="s">
        <v>43</v>
      </c>
      <c r="Q1" s="149" t="s">
        <v>93</v>
      </c>
      <c r="R1" s="149" t="s">
        <v>94</v>
      </c>
      <c r="U1" s="150" t="s">
        <v>68</v>
      </c>
      <c r="V1" s="151" t="s">
        <v>71</v>
      </c>
      <c r="W1" s="152" t="s">
        <v>72</v>
      </c>
    </row>
    <row r="2" spans="1:23" x14ac:dyDescent="0.25">
      <c r="A2" s="56" t="s">
        <v>44</v>
      </c>
      <c r="B2" s="56">
        <v>4.1964285714285712</v>
      </c>
      <c r="C2" s="56">
        <v>4.2797619047619042</v>
      </c>
      <c r="F2" s="56" t="s">
        <v>44</v>
      </c>
      <c r="G2" s="75">
        <v>3.2194589120370376E-2</v>
      </c>
      <c r="H2" s="75">
        <v>2.9459490740740744E-2</v>
      </c>
      <c r="K2" s="56" t="s">
        <v>44</v>
      </c>
      <c r="L2" s="75">
        <v>2.0042679398148125E-3</v>
      </c>
      <c r="M2" s="75">
        <v>1.1872106481481512E-3</v>
      </c>
      <c r="P2" s="56" t="s">
        <v>44</v>
      </c>
      <c r="Q2" s="56">
        <v>4.2316704459561594</v>
      </c>
      <c r="R2" s="56">
        <v>4.2137566137566127</v>
      </c>
      <c r="U2" s="56" t="s">
        <v>44</v>
      </c>
      <c r="V2" s="75">
        <v>7.3415178571428572E-3</v>
      </c>
      <c r="W2" s="75">
        <v>4.4289641203703678E-3</v>
      </c>
    </row>
    <row r="3" spans="1:23" x14ac:dyDescent="0.25">
      <c r="A3" s="56" t="s">
        <v>45</v>
      </c>
      <c r="B3" s="56">
        <v>8.8176922738524871E-2</v>
      </c>
      <c r="C3" s="56">
        <v>4.588978938626196E-2</v>
      </c>
      <c r="F3" s="56" t="s">
        <v>45</v>
      </c>
      <c r="G3" s="56">
        <v>4.6805282924681414E-5</v>
      </c>
      <c r="H3" s="56">
        <v>8.2906287731838717E-5</v>
      </c>
      <c r="K3" s="56" t="s">
        <v>45</v>
      </c>
      <c r="L3" s="56">
        <v>1.0211085178047041E-6</v>
      </c>
      <c r="M3" s="56">
        <v>2.4368164732295985E-6</v>
      </c>
      <c r="P3" s="56" t="s">
        <v>45</v>
      </c>
      <c r="Q3" s="56">
        <v>7.9061469777015031E-2</v>
      </c>
      <c r="R3" s="56">
        <v>7.4530388287001828E-2</v>
      </c>
      <c r="U3" s="56" t="s">
        <v>45</v>
      </c>
      <c r="V3" s="56">
        <v>6.5919597741601174E-5</v>
      </c>
      <c r="W3" s="56">
        <v>1.5601275707725495E-5</v>
      </c>
    </row>
    <row r="4" spans="1:23" x14ac:dyDescent="0.25">
      <c r="A4" s="56" t="s">
        <v>46</v>
      </c>
      <c r="B4" s="56">
        <v>8</v>
      </c>
      <c r="C4" s="56">
        <v>4</v>
      </c>
      <c r="F4" s="56" t="s">
        <v>46</v>
      </c>
      <c r="G4" s="56">
        <v>8</v>
      </c>
      <c r="H4" s="56">
        <v>4</v>
      </c>
      <c r="K4" s="56" t="s">
        <v>46</v>
      </c>
      <c r="L4" s="56">
        <v>8</v>
      </c>
      <c r="M4" s="56">
        <v>4</v>
      </c>
      <c r="P4" s="56" t="s">
        <v>46</v>
      </c>
      <c r="Q4" s="56">
        <v>7</v>
      </c>
      <c r="R4" s="56">
        <v>5</v>
      </c>
      <c r="U4" s="56" t="s">
        <v>46</v>
      </c>
      <c r="V4" s="56">
        <v>7</v>
      </c>
      <c r="W4" s="56">
        <v>8</v>
      </c>
    </row>
    <row r="5" spans="1:23" x14ac:dyDescent="0.25">
      <c r="A5" s="56" t="s">
        <v>47</v>
      </c>
      <c r="B5" s="56">
        <v>7.5490782732845998E-2</v>
      </c>
      <c r="C5" s="56"/>
      <c r="F5" s="56" t="s">
        <v>47</v>
      </c>
      <c r="G5" s="56">
        <v>5.7635584366828601E-5</v>
      </c>
      <c r="H5" s="56"/>
      <c r="K5" s="56" t="s">
        <v>47</v>
      </c>
      <c r="L5" s="56">
        <v>1.4458209044321725E-6</v>
      </c>
      <c r="M5" s="56"/>
      <c r="P5" s="56" t="s">
        <v>47</v>
      </c>
      <c r="Q5" s="56">
        <v>7.7249037181009755E-2</v>
      </c>
      <c r="R5" s="56"/>
      <c r="U5" s="56" t="s">
        <v>48</v>
      </c>
      <c r="V5" s="56">
        <v>0</v>
      </c>
      <c r="W5" s="56"/>
    </row>
    <row r="6" spans="1:23" x14ac:dyDescent="0.25">
      <c r="A6" s="56" t="s">
        <v>48</v>
      </c>
      <c r="B6" s="56">
        <v>0</v>
      </c>
      <c r="C6" s="56"/>
      <c r="F6" s="56" t="s">
        <v>48</v>
      </c>
      <c r="G6" s="56">
        <v>0</v>
      </c>
      <c r="H6" s="56"/>
      <c r="K6" s="56" t="s">
        <v>48</v>
      </c>
      <c r="L6" s="56">
        <v>0</v>
      </c>
      <c r="M6" s="56"/>
      <c r="P6" s="56" t="s">
        <v>48</v>
      </c>
      <c r="Q6" s="56">
        <v>0</v>
      </c>
      <c r="R6" s="56"/>
      <c r="U6" s="56" t="s">
        <v>49</v>
      </c>
      <c r="V6" s="56">
        <v>8</v>
      </c>
      <c r="W6" s="56"/>
    </row>
    <row r="7" spans="1:23" x14ac:dyDescent="0.25">
      <c r="A7" s="56" t="s">
        <v>49</v>
      </c>
      <c r="B7" s="56">
        <v>10</v>
      </c>
      <c r="C7" s="56"/>
      <c r="F7" s="56" t="s">
        <v>49</v>
      </c>
      <c r="G7" s="56">
        <v>10</v>
      </c>
      <c r="H7" s="56"/>
      <c r="K7" s="56" t="s">
        <v>49</v>
      </c>
      <c r="L7" s="56">
        <v>10</v>
      </c>
      <c r="M7" s="56"/>
      <c r="P7" s="56" t="s">
        <v>49</v>
      </c>
      <c r="Q7" s="56">
        <v>10</v>
      </c>
      <c r="R7" s="56"/>
      <c r="U7" s="56" t="s">
        <v>50</v>
      </c>
      <c r="V7" s="118">
        <v>0.86386591641295674</v>
      </c>
      <c r="W7" s="56"/>
    </row>
    <row r="8" spans="1:23" x14ac:dyDescent="0.25">
      <c r="A8" s="56" t="s">
        <v>50</v>
      </c>
      <c r="B8" s="60">
        <v>-0.4952861182728856</v>
      </c>
      <c r="C8" s="56"/>
      <c r="F8" s="56" t="s">
        <v>50</v>
      </c>
      <c r="G8" s="60">
        <v>0.58831777217000158</v>
      </c>
      <c r="H8" s="56"/>
      <c r="K8" s="56" t="s">
        <v>50</v>
      </c>
      <c r="L8" s="118">
        <v>1.1096336704803915</v>
      </c>
      <c r="M8" s="56"/>
      <c r="P8" s="56" t="s">
        <v>50</v>
      </c>
      <c r="Q8" s="118">
        <v>0.11007415580462894</v>
      </c>
      <c r="R8" s="56"/>
      <c r="U8" s="56" t="s">
        <v>51</v>
      </c>
      <c r="V8" s="56">
        <v>0.2064056988751431</v>
      </c>
      <c r="W8" s="56"/>
    </row>
    <row r="9" spans="1:23" x14ac:dyDescent="0.25">
      <c r="A9" s="61" t="s">
        <v>51</v>
      </c>
      <c r="B9" s="61">
        <v>0.31555010635091896</v>
      </c>
      <c r="C9" s="56"/>
      <c r="F9" s="119" t="s">
        <v>51</v>
      </c>
      <c r="G9" s="119">
        <v>0.28468358514345993</v>
      </c>
      <c r="H9" s="56"/>
      <c r="K9" s="56" t="s">
        <v>51</v>
      </c>
      <c r="L9" s="56">
        <v>0.14656379026510724</v>
      </c>
      <c r="M9" s="56"/>
      <c r="P9" s="93" t="s">
        <v>51</v>
      </c>
      <c r="Q9" s="93">
        <v>0.45726413990362702</v>
      </c>
      <c r="R9" s="56"/>
      <c r="U9" s="56" t="s">
        <v>52</v>
      </c>
      <c r="V9" s="56">
        <v>1.8595480375308981</v>
      </c>
      <c r="W9" s="56"/>
    </row>
    <row r="10" spans="1:23" x14ac:dyDescent="0.25">
      <c r="A10" s="61" t="s">
        <v>52</v>
      </c>
      <c r="B10" s="61">
        <v>1.812461122811676</v>
      </c>
      <c r="C10" s="56"/>
      <c r="F10" s="119" t="s">
        <v>52</v>
      </c>
      <c r="G10" s="119">
        <v>1.812461122811676</v>
      </c>
      <c r="H10" s="56"/>
      <c r="K10" s="56" t="s">
        <v>52</v>
      </c>
      <c r="L10" s="56">
        <v>1.812461122811676</v>
      </c>
      <c r="M10" s="56"/>
      <c r="P10" s="93" t="s">
        <v>52</v>
      </c>
      <c r="Q10" s="93">
        <v>1.812461122811676</v>
      </c>
      <c r="R10" s="56"/>
      <c r="U10" s="56" t="s">
        <v>53</v>
      </c>
      <c r="V10" s="93">
        <v>0.41281139775028619</v>
      </c>
      <c r="W10" s="56"/>
    </row>
    <row r="11" spans="1:23" ht="15.75" thickBot="1" x14ac:dyDescent="0.3">
      <c r="A11" s="56" t="s">
        <v>53</v>
      </c>
      <c r="B11" s="56">
        <v>0.63110021270183791</v>
      </c>
      <c r="C11" s="56"/>
      <c r="F11" s="56" t="s">
        <v>53</v>
      </c>
      <c r="G11" s="56">
        <v>0.56936717028691985</v>
      </c>
      <c r="H11" s="56"/>
      <c r="K11" s="119" t="s">
        <v>53</v>
      </c>
      <c r="L11" s="119">
        <v>0.29312758053021448</v>
      </c>
      <c r="M11" s="56"/>
      <c r="P11" s="56" t="s">
        <v>53</v>
      </c>
      <c r="Q11" s="56">
        <v>0.91452827980725404</v>
      </c>
      <c r="R11" s="56"/>
      <c r="U11" s="57" t="s">
        <v>54</v>
      </c>
      <c r="V11" s="135">
        <v>2.3060041352041671</v>
      </c>
      <c r="W11" s="57"/>
    </row>
    <row r="12" spans="1:23" ht="15.75" thickBot="1" x14ac:dyDescent="0.3">
      <c r="A12" s="57" t="s">
        <v>54</v>
      </c>
      <c r="B12" s="57">
        <v>2.2281388519862744</v>
      </c>
      <c r="C12" s="57"/>
      <c r="F12" s="57" t="s">
        <v>54</v>
      </c>
      <c r="G12" s="57">
        <v>2.2281388519862744</v>
      </c>
      <c r="H12" s="57"/>
      <c r="K12" s="120" t="s">
        <v>54</v>
      </c>
      <c r="L12" s="120">
        <v>2.2281388519862744</v>
      </c>
      <c r="M12" s="57"/>
      <c r="P12" s="57" t="s">
        <v>54</v>
      </c>
      <c r="Q12" s="57">
        <v>2.2281388519862744</v>
      </c>
      <c r="R12" s="57"/>
    </row>
    <row r="13" spans="1:23" ht="15" customHeight="1" x14ac:dyDescent="0.25">
      <c r="U13" s="62" t="s">
        <v>55</v>
      </c>
    </row>
    <row r="14" spans="1:23" x14ac:dyDescent="0.25">
      <c r="A14" s="59" t="s">
        <v>55</v>
      </c>
      <c r="F14" s="59" t="s">
        <v>55</v>
      </c>
      <c r="K14" s="62" t="s">
        <v>55</v>
      </c>
      <c r="P14" s="62" t="s">
        <v>55</v>
      </c>
      <c r="U14" s="153" t="s">
        <v>105</v>
      </c>
    </row>
    <row r="15" spans="1:23" x14ac:dyDescent="0.25">
      <c r="A15" t="s">
        <v>58</v>
      </c>
      <c r="F15" t="s">
        <v>58</v>
      </c>
      <c r="K15" t="s">
        <v>105</v>
      </c>
      <c r="P15" t="s">
        <v>58</v>
      </c>
    </row>
    <row r="17" spans="1:23" x14ac:dyDescent="0.25">
      <c r="A17" s="63" t="s">
        <v>56</v>
      </c>
    </row>
    <row r="18" spans="1:23" x14ac:dyDescent="0.25">
      <c r="A18" s="63" t="s">
        <v>57</v>
      </c>
    </row>
    <row r="19" spans="1:23" x14ac:dyDescent="0.25">
      <c r="A19" s="63" t="s">
        <v>59</v>
      </c>
    </row>
    <row r="22" spans="1:23" ht="60" customHeight="1" x14ac:dyDescent="0.25">
      <c r="A22" s="64" t="s">
        <v>43</v>
      </c>
      <c r="B22" s="58" t="s">
        <v>42</v>
      </c>
      <c r="C22" s="58" t="s">
        <v>60</v>
      </c>
      <c r="F22" s="132" t="s">
        <v>43</v>
      </c>
      <c r="G22" s="134" t="s">
        <v>78</v>
      </c>
      <c r="H22" s="134" t="s">
        <v>79</v>
      </c>
      <c r="K22" s="130" t="s">
        <v>43</v>
      </c>
      <c r="L22" s="131" t="s">
        <v>99</v>
      </c>
      <c r="M22" s="131" t="s">
        <v>100</v>
      </c>
      <c r="P22" s="148" t="s">
        <v>43</v>
      </c>
      <c r="Q22" s="149" t="s">
        <v>95</v>
      </c>
      <c r="R22" s="149" t="s">
        <v>96</v>
      </c>
      <c r="U22" s="150" t="s">
        <v>43</v>
      </c>
      <c r="V22" s="151" t="s">
        <v>73</v>
      </c>
      <c r="W22" s="152" t="s">
        <v>74</v>
      </c>
    </row>
    <row r="23" spans="1:23" x14ac:dyDescent="0.25">
      <c r="A23" s="56" t="s">
        <v>44</v>
      </c>
      <c r="B23" s="56">
        <v>3.9458689458689458</v>
      </c>
      <c r="C23" s="56">
        <v>3.8566001899335229</v>
      </c>
      <c r="F23" s="56" t="s">
        <v>44</v>
      </c>
      <c r="G23" s="75">
        <v>3.1764403292181068E-2</v>
      </c>
      <c r="H23" s="75">
        <v>2.7334683641975319E-2</v>
      </c>
      <c r="K23" s="56" t="s">
        <v>44</v>
      </c>
      <c r="L23" s="75">
        <v>2.1506558641975295E-3</v>
      </c>
      <c r="M23" s="75">
        <v>1.0246913580246903E-3</v>
      </c>
      <c r="P23" s="56" t="s">
        <v>44</v>
      </c>
      <c r="Q23" s="56">
        <v>3.8572649572649569</v>
      </c>
      <c r="R23" s="56">
        <v>3.9366096866096867</v>
      </c>
      <c r="U23" s="56" t="s">
        <v>44</v>
      </c>
      <c r="V23" s="75">
        <v>6.9876543209876378E-3</v>
      </c>
      <c r="W23" s="75">
        <v>5.8956404320987766E-3</v>
      </c>
    </row>
    <row r="24" spans="1:23" x14ac:dyDescent="0.25">
      <c r="A24" s="56" t="s">
        <v>45</v>
      </c>
      <c r="B24" s="56">
        <v>0.11699732550872116</v>
      </c>
      <c r="C24" s="56">
        <v>0.26183201976174358</v>
      </c>
      <c r="F24" s="56" t="s">
        <v>45</v>
      </c>
      <c r="G24" s="56">
        <v>5.303464171646944E-5</v>
      </c>
      <c r="H24" s="56">
        <v>2.7715606468978368E-5</v>
      </c>
      <c r="K24" s="56" t="s">
        <v>45</v>
      </c>
      <c r="L24" s="56">
        <v>5.1754980100362268E-6</v>
      </c>
      <c r="M24" s="56">
        <v>1.5978623685413776E-6</v>
      </c>
      <c r="P24" s="56" t="s">
        <v>45</v>
      </c>
      <c r="Q24" s="56">
        <v>0.13025401579532617</v>
      </c>
      <c r="R24" s="56">
        <v>0.19242504795685514</v>
      </c>
      <c r="U24" s="56" t="s">
        <v>45</v>
      </c>
      <c r="V24" s="56">
        <v>1.7388029897905132E-5</v>
      </c>
      <c r="W24" s="56">
        <v>1.9614477326960485E-5</v>
      </c>
    </row>
    <row r="25" spans="1:23" x14ac:dyDescent="0.25">
      <c r="A25" s="56" t="s">
        <v>46</v>
      </c>
      <c r="B25" s="56">
        <v>9</v>
      </c>
      <c r="C25" s="56">
        <v>6</v>
      </c>
      <c r="F25" s="56" t="s">
        <v>46</v>
      </c>
      <c r="G25" s="56">
        <v>9</v>
      </c>
      <c r="H25" s="56">
        <v>6</v>
      </c>
      <c r="K25" s="56" t="s">
        <v>46</v>
      </c>
      <c r="L25" s="56">
        <v>9</v>
      </c>
      <c r="M25" s="56">
        <v>6</v>
      </c>
      <c r="P25" s="56" t="s">
        <v>46</v>
      </c>
      <c r="Q25" s="56">
        <v>5</v>
      </c>
      <c r="R25" s="56">
        <v>10</v>
      </c>
      <c r="U25" s="56" t="s">
        <v>46</v>
      </c>
      <c r="V25" s="56">
        <v>6</v>
      </c>
      <c r="W25" s="56">
        <v>6</v>
      </c>
    </row>
    <row r="26" spans="1:23" x14ac:dyDescent="0.25">
      <c r="A26" s="56" t="s">
        <v>47</v>
      </c>
      <c r="B26" s="56">
        <v>0.17270297714449903</v>
      </c>
      <c r="C26" s="56"/>
      <c r="F26" s="56" t="s">
        <v>47</v>
      </c>
      <c r="G26" s="56">
        <v>4.329655123666518E-5</v>
      </c>
      <c r="H26" s="56"/>
      <c r="K26" s="56" t="s">
        <v>47</v>
      </c>
      <c r="L26" s="56">
        <v>3.7994843017689767E-6</v>
      </c>
      <c r="M26" s="56"/>
      <c r="P26" s="56" t="s">
        <v>47</v>
      </c>
      <c r="Q26" s="56">
        <v>0.17329549959946161</v>
      </c>
      <c r="R26" s="56"/>
      <c r="U26" s="56" t="s">
        <v>47</v>
      </c>
      <c r="V26" s="56">
        <v>1.850125361243281E-5</v>
      </c>
      <c r="W26" s="56"/>
    </row>
    <row r="27" spans="1:23" x14ac:dyDescent="0.25">
      <c r="A27" s="56" t="s">
        <v>48</v>
      </c>
      <c r="B27" s="56">
        <v>0</v>
      </c>
      <c r="C27" s="56"/>
      <c r="F27" s="56" t="s">
        <v>48</v>
      </c>
      <c r="G27" s="56">
        <v>0</v>
      </c>
      <c r="H27" s="56"/>
      <c r="K27" s="56" t="s">
        <v>48</v>
      </c>
      <c r="L27" s="56">
        <v>0</v>
      </c>
      <c r="M27" s="56"/>
      <c r="P27" s="56" t="s">
        <v>48</v>
      </c>
      <c r="Q27" s="56">
        <v>0</v>
      </c>
      <c r="R27" s="56"/>
      <c r="U27" s="56" t="s">
        <v>48</v>
      </c>
      <c r="V27" s="56">
        <v>0</v>
      </c>
      <c r="W27" s="56"/>
    </row>
    <row r="28" spans="1:23" x14ac:dyDescent="0.25">
      <c r="A28" s="56" t="s">
        <v>49</v>
      </c>
      <c r="B28" s="56">
        <v>13</v>
      </c>
      <c r="C28" s="56"/>
      <c r="F28" s="56" t="s">
        <v>49</v>
      </c>
      <c r="G28" s="56">
        <v>13</v>
      </c>
      <c r="H28" s="56"/>
      <c r="K28" s="56" t="s">
        <v>49</v>
      </c>
      <c r="L28" s="56">
        <v>13</v>
      </c>
      <c r="M28" s="56"/>
      <c r="P28" s="56" t="s">
        <v>49</v>
      </c>
      <c r="Q28" s="56">
        <v>13</v>
      </c>
      <c r="R28" s="56"/>
      <c r="U28" s="56" t="s">
        <v>49</v>
      </c>
      <c r="V28" s="56">
        <v>10</v>
      </c>
      <c r="W28" s="56"/>
    </row>
    <row r="29" spans="1:23" x14ac:dyDescent="0.25">
      <c r="A29" s="56" t="s">
        <v>50</v>
      </c>
      <c r="B29" s="60">
        <v>0.40756869673903018</v>
      </c>
      <c r="C29" s="56"/>
      <c r="F29" s="56" t="s">
        <v>50</v>
      </c>
      <c r="G29" s="60">
        <v>1.2773233153825523</v>
      </c>
      <c r="H29" s="56"/>
      <c r="K29" s="56" t="s">
        <v>50</v>
      </c>
      <c r="L29" s="118">
        <v>1.0960077461672122</v>
      </c>
      <c r="M29" s="56"/>
      <c r="P29" s="56" t="s">
        <v>50</v>
      </c>
      <c r="Q29" s="118">
        <v>-0.34798763577915898</v>
      </c>
      <c r="R29" s="56"/>
      <c r="U29" s="56" t="s">
        <v>50</v>
      </c>
      <c r="V29" s="118">
        <v>0.43973214184761961</v>
      </c>
      <c r="W29" s="56"/>
    </row>
    <row r="30" spans="1:23" x14ac:dyDescent="0.25">
      <c r="A30" s="61" t="s">
        <v>51</v>
      </c>
      <c r="B30" s="61">
        <v>0.34511121535545314</v>
      </c>
      <c r="C30" s="56"/>
      <c r="F30" s="119" t="s">
        <v>51</v>
      </c>
      <c r="G30" s="119">
        <v>0.11191482610713702</v>
      </c>
      <c r="H30" s="56"/>
      <c r="K30" s="56" t="s">
        <v>51</v>
      </c>
      <c r="L30" s="56">
        <v>0.14648223440576791</v>
      </c>
      <c r="M30" s="56"/>
      <c r="P30" s="119" t="s">
        <v>51</v>
      </c>
      <c r="Q30" s="119">
        <v>0.36670981766524313</v>
      </c>
      <c r="R30" s="56"/>
      <c r="U30" s="56" t="s">
        <v>51</v>
      </c>
      <c r="V30" s="56">
        <v>0.3347411181726313</v>
      </c>
      <c r="W30" s="56"/>
    </row>
    <row r="31" spans="1:23" x14ac:dyDescent="0.25">
      <c r="A31" s="61" t="s">
        <v>52</v>
      </c>
      <c r="B31" s="61">
        <v>1.7709333959868729</v>
      </c>
      <c r="C31" s="56"/>
      <c r="F31" s="119" t="s">
        <v>52</v>
      </c>
      <c r="G31" s="119">
        <v>1.7709333959868729</v>
      </c>
      <c r="H31" s="56"/>
      <c r="K31" s="56" t="s">
        <v>52</v>
      </c>
      <c r="L31" s="56">
        <v>1.7709333959868729</v>
      </c>
      <c r="M31" s="56"/>
      <c r="P31" s="119" t="s">
        <v>52</v>
      </c>
      <c r="Q31" s="119">
        <v>1.7709333959868729</v>
      </c>
      <c r="R31" s="56"/>
      <c r="U31" s="56" t="s">
        <v>52</v>
      </c>
      <c r="V31" s="56">
        <v>1.812461122811676</v>
      </c>
      <c r="W31" s="56"/>
    </row>
    <row r="32" spans="1:23" x14ac:dyDescent="0.25">
      <c r="A32" s="56" t="s">
        <v>53</v>
      </c>
      <c r="B32" s="56">
        <v>0.69022243071090628</v>
      </c>
      <c r="C32" s="56"/>
      <c r="F32" s="56" t="s">
        <v>53</v>
      </c>
      <c r="G32" s="56">
        <v>0.22382965221427403</v>
      </c>
      <c r="H32" s="56"/>
      <c r="K32" s="119" t="s">
        <v>53</v>
      </c>
      <c r="L32" s="119">
        <v>0.29296446881153582</v>
      </c>
      <c r="M32" s="56"/>
      <c r="P32" s="56" t="s">
        <v>53</v>
      </c>
      <c r="Q32" s="56">
        <v>0.73341963533048626</v>
      </c>
      <c r="R32" s="56"/>
      <c r="U32" s="119" t="s">
        <v>53</v>
      </c>
      <c r="V32" s="119">
        <v>0.6694822363452626</v>
      </c>
      <c r="W32" s="56"/>
    </row>
    <row r="33" spans="1:23" ht="15.75" thickBot="1" x14ac:dyDescent="0.3">
      <c r="A33" s="57" t="s">
        <v>54</v>
      </c>
      <c r="B33" s="57">
        <v>2.1603686564627926</v>
      </c>
      <c r="C33" s="57"/>
      <c r="F33" s="57" t="s">
        <v>54</v>
      </c>
      <c r="G33" s="57">
        <v>2.1603686564627926</v>
      </c>
      <c r="H33" s="57"/>
      <c r="K33" s="120" t="s">
        <v>54</v>
      </c>
      <c r="L33" s="120">
        <v>2.1603686564627926</v>
      </c>
      <c r="M33" s="57"/>
      <c r="P33" s="57" t="s">
        <v>54</v>
      </c>
      <c r="Q33" s="57">
        <v>2.1603686564627926</v>
      </c>
      <c r="R33" s="57"/>
      <c r="U33" s="120" t="s">
        <v>54</v>
      </c>
      <c r="V33" s="120">
        <v>2.2281388519862744</v>
      </c>
      <c r="W33" s="57"/>
    </row>
    <row r="35" spans="1:23" x14ac:dyDescent="0.25">
      <c r="A35" s="59" t="s">
        <v>55</v>
      </c>
      <c r="F35" s="59" t="s">
        <v>55</v>
      </c>
      <c r="K35" s="62" t="s">
        <v>55</v>
      </c>
      <c r="P35" s="62" t="s">
        <v>55</v>
      </c>
      <c r="U35" s="62" t="s">
        <v>55</v>
      </c>
    </row>
    <row r="36" spans="1:23" x14ac:dyDescent="0.25">
      <c r="A36" t="s">
        <v>58</v>
      </c>
      <c r="F36" t="s">
        <v>58</v>
      </c>
      <c r="K36" t="s">
        <v>105</v>
      </c>
      <c r="P36" t="s">
        <v>58</v>
      </c>
      <c r="U36" s="153" t="s">
        <v>105</v>
      </c>
    </row>
    <row r="37" spans="1:23" ht="15.75" thickBot="1" x14ac:dyDescent="0.3">
      <c r="A37" s="186"/>
      <c r="B37" s="186"/>
      <c r="C37" s="186"/>
      <c r="F37" s="186"/>
      <c r="G37" s="186"/>
      <c r="H37" s="186"/>
      <c r="P37" s="186"/>
      <c r="Q37" s="186"/>
      <c r="R37" s="186"/>
      <c r="U37" s="186"/>
      <c r="V37" s="186"/>
      <c r="W37" s="186"/>
    </row>
    <row r="38" spans="1:23" ht="15.75" thickTop="1" x14ac:dyDescent="0.25">
      <c r="N38" s="153"/>
    </row>
    <row r="39" spans="1:23" ht="59.25" customHeight="1" x14ac:dyDescent="0.25">
      <c r="A39" s="64" t="s">
        <v>147</v>
      </c>
      <c r="B39" s="58" t="s">
        <v>40</v>
      </c>
      <c r="C39" s="58" t="s">
        <v>41</v>
      </c>
      <c r="F39" s="185" t="s">
        <v>147</v>
      </c>
      <c r="G39" s="133" t="s">
        <v>77</v>
      </c>
      <c r="H39" s="133" t="s">
        <v>76</v>
      </c>
      <c r="K39" s="128" t="s">
        <v>68</v>
      </c>
      <c r="L39" s="129" t="s">
        <v>106</v>
      </c>
      <c r="M39" s="129" t="s">
        <v>107</v>
      </c>
      <c r="N39" s="153"/>
      <c r="P39" s="189" t="s">
        <v>147</v>
      </c>
      <c r="Q39" s="149" t="s">
        <v>93</v>
      </c>
      <c r="R39" s="149" t="s">
        <v>94</v>
      </c>
      <c r="U39" s="190" t="s">
        <v>147</v>
      </c>
      <c r="V39" s="151" t="s">
        <v>71</v>
      </c>
      <c r="W39" s="152" t="s">
        <v>72</v>
      </c>
    </row>
    <row r="40" spans="1:23" x14ac:dyDescent="0.25">
      <c r="A40" s="56" t="s">
        <v>44</v>
      </c>
      <c r="B40" s="56">
        <v>4.1964285714285712</v>
      </c>
      <c r="C40" s="56">
        <v>4.2797619047619042</v>
      </c>
      <c r="F40" s="56" t="s">
        <v>44</v>
      </c>
      <c r="G40" s="75">
        <v>2.9459490740740744E-2</v>
      </c>
      <c r="H40" s="75">
        <v>3.2194589120370376E-2</v>
      </c>
      <c r="K40" s="56" t="s">
        <v>44</v>
      </c>
      <c r="L40" s="75">
        <v>1.5444878472222212E-3</v>
      </c>
      <c r="M40" s="75">
        <v>6.4872685185185042E-4</v>
      </c>
      <c r="N40" s="153"/>
      <c r="P40" s="56" t="s">
        <v>44</v>
      </c>
      <c r="Q40" s="56">
        <v>4.2316704459561594</v>
      </c>
      <c r="R40" s="56">
        <v>4.2137566137566127</v>
      </c>
      <c r="U40" s="56" t="s">
        <v>44</v>
      </c>
      <c r="V40" s="75">
        <v>7.3415178571428572E-3</v>
      </c>
      <c r="W40" s="75">
        <v>4.4289641203703678E-3</v>
      </c>
    </row>
    <row r="41" spans="1:23" x14ac:dyDescent="0.25">
      <c r="A41" s="56" t="s">
        <v>45</v>
      </c>
      <c r="B41" s="56">
        <v>8.8176922738524871E-2</v>
      </c>
      <c r="C41" s="56">
        <v>4.588978938626196E-2</v>
      </c>
      <c r="F41" s="56" t="s">
        <v>45</v>
      </c>
      <c r="G41" s="56">
        <v>8.2906287731838717E-5</v>
      </c>
      <c r="H41" s="56">
        <v>4.6805282924681414E-5</v>
      </c>
      <c r="K41" s="56" t="s">
        <v>45</v>
      </c>
      <c r="L41" s="56">
        <v>9.6068321077023887E-7</v>
      </c>
      <c r="M41" s="56">
        <v>4.5066483946330142E-7</v>
      </c>
      <c r="N41" s="153"/>
      <c r="P41" s="56" t="s">
        <v>45</v>
      </c>
      <c r="Q41" s="56">
        <v>7.9061469777015031E-2</v>
      </c>
      <c r="R41" s="56">
        <v>7.4530388287001828E-2</v>
      </c>
      <c r="U41" s="56" t="s">
        <v>45</v>
      </c>
      <c r="V41" s="56">
        <v>6.5919597741601174E-5</v>
      </c>
      <c r="W41" s="56">
        <v>1.5601275707725495E-5</v>
      </c>
    </row>
    <row r="42" spans="1:23" x14ac:dyDescent="0.25">
      <c r="A42" s="56" t="s">
        <v>46</v>
      </c>
      <c r="B42" s="56">
        <v>8</v>
      </c>
      <c r="C42" s="56">
        <v>4</v>
      </c>
      <c r="F42" s="56" t="s">
        <v>46</v>
      </c>
      <c r="G42" s="56">
        <v>4</v>
      </c>
      <c r="H42" s="56">
        <v>8</v>
      </c>
      <c r="K42" s="56" t="s">
        <v>46</v>
      </c>
      <c r="L42" s="56">
        <v>8</v>
      </c>
      <c r="M42" s="56">
        <v>4</v>
      </c>
      <c r="N42" s="153"/>
      <c r="P42" s="56" t="s">
        <v>46</v>
      </c>
      <c r="Q42" s="56">
        <v>7</v>
      </c>
      <c r="R42" s="56">
        <v>5</v>
      </c>
      <c r="U42" s="56" t="s">
        <v>46</v>
      </c>
      <c r="V42" s="56">
        <v>7</v>
      </c>
      <c r="W42" s="56">
        <v>8</v>
      </c>
    </row>
    <row r="43" spans="1:23" x14ac:dyDescent="0.25">
      <c r="A43" s="56" t="s">
        <v>49</v>
      </c>
      <c r="B43" s="56">
        <v>7</v>
      </c>
      <c r="C43" s="56">
        <v>3</v>
      </c>
      <c r="F43" s="56" t="s">
        <v>49</v>
      </c>
      <c r="G43" s="56">
        <v>3</v>
      </c>
      <c r="H43" s="56">
        <v>7</v>
      </c>
      <c r="K43" s="56" t="s">
        <v>47</v>
      </c>
      <c r="L43" s="56">
        <v>8.0767769937815766E-7</v>
      </c>
      <c r="M43" s="56"/>
      <c r="N43" s="153"/>
      <c r="P43" s="56" t="s">
        <v>49</v>
      </c>
      <c r="Q43" s="56">
        <v>6</v>
      </c>
      <c r="R43" s="56">
        <v>4</v>
      </c>
      <c r="U43" s="56" t="s">
        <v>49</v>
      </c>
      <c r="V43" s="56">
        <v>6</v>
      </c>
      <c r="W43" s="56">
        <v>7</v>
      </c>
    </row>
    <row r="44" spans="1:23" x14ac:dyDescent="0.25">
      <c r="A44" s="56" t="s">
        <v>148</v>
      </c>
      <c r="B44" s="56">
        <v>1.9214932976990831</v>
      </c>
      <c r="C44" s="56"/>
      <c r="F44" s="56" t="s">
        <v>148</v>
      </c>
      <c r="G44" s="56">
        <v>1.7713019247261184</v>
      </c>
      <c r="H44" s="56"/>
      <c r="K44" s="56" t="s">
        <v>48</v>
      </c>
      <c r="L44" s="56">
        <v>0</v>
      </c>
      <c r="M44" s="56"/>
      <c r="N44" s="153"/>
      <c r="P44" s="56" t="s">
        <v>148</v>
      </c>
      <c r="Q44" s="56">
        <v>1.060795087670346</v>
      </c>
      <c r="R44" s="56"/>
      <c r="U44" s="56" t="s">
        <v>148</v>
      </c>
      <c r="V44" s="56">
        <v>4.2252697136144368</v>
      </c>
      <c r="W44" s="56"/>
    </row>
    <row r="45" spans="1:23" x14ac:dyDescent="0.25">
      <c r="A45" s="56" t="s">
        <v>149</v>
      </c>
      <c r="B45" s="56">
        <v>0.31837485390126763</v>
      </c>
      <c r="C45" s="56"/>
      <c r="F45" s="56" t="s">
        <v>149</v>
      </c>
      <c r="G45" s="56">
        <v>0.23992389874229916</v>
      </c>
      <c r="H45" s="56"/>
      <c r="K45" s="56" t="s">
        <v>49</v>
      </c>
      <c r="L45" s="56">
        <v>10</v>
      </c>
      <c r="M45" s="56"/>
      <c r="N45" s="153"/>
      <c r="P45" s="56" t="s">
        <v>149</v>
      </c>
      <c r="Q45" s="56">
        <v>0.50034074967066289</v>
      </c>
      <c r="R45" s="56"/>
      <c r="U45" s="56" t="s">
        <v>149</v>
      </c>
      <c r="V45" s="56">
        <v>4.0422127635170717E-2</v>
      </c>
      <c r="W45" s="56"/>
    </row>
    <row r="46" spans="1:23" ht="15.75" thickBot="1" x14ac:dyDescent="0.3">
      <c r="A46" s="57" t="s">
        <v>150</v>
      </c>
      <c r="B46" s="57">
        <v>8.886742955634281</v>
      </c>
      <c r="C46" s="57"/>
      <c r="F46" s="57" t="s">
        <v>150</v>
      </c>
      <c r="G46" s="57">
        <v>4.3468313999078179</v>
      </c>
      <c r="H46" s="57"/>
      <c r="K46" s="56" t="s">
        <v>50</v>
      </c>
      <c r="L46" s="118">
        <v>1.6276366783868097</v>
      </c>
      <c r="M46" s="56"/>
      <c r="N46" s="153"/>
      <c r="P46" s="57" t="s">
        <v>150</v>
      </c>
      <c r="Q46" s="57">
        <v>6.1631322826886326</v>
      </c>
      <c r="R46" s="57"/>
      <c r="U46" s="57" t="s">
        <v>150</v>
      </c>
      <c r="V46" s="57">
        <v>3.8659688531238445</v>
      </c>
      <c r="W46" s="57"/>
    </row>
    <row r="47" spans="1:23" x14ac:dyDescent="0.25">
      <c r="K47" s="56" t="s">
        <v>51</v>
      </c>
      <c r="L47" s="56">
        <v>6.7329932597188238E-2</v>
      </c>
      <c r="M47" s="56"/>
      <c r="N47" s="153"/>
    </row>
    <row r="48" spans="1:23" x14ac:dyDescent="0.25">
      <c r="A48" s="153" t="s">
        <v>151</v>
      </c>
      <c r="B48" s="153"/>
      <c r="C48" s="153"/>
      <c r="F48" s="153" t="s">
        <v>151</v>
      </c>
      <c r="K48" s="56" t="s">
        <v>52</v>
      </c>
      <c r="L48" s="56">
        <v>1.812461122811676</v>
      </c>
      <c r="M48" s="56"/>
      <c r="N48" s="153"/>
      <c r="P48" s="153" t="s">
        <v>151</v>
      </c>
      <c r="U48" s="153" t="s">
        <v>151</v>
      </c>
    </row>
    <row r="49" spans="1:26" x14ac:dyDescent="0.25">
      <c r="A49" s="153" t="s">
        <v>152</v>
      </c>
      <c r="B49" s="153"/>
      <c r="C49" s="153"/>
      <c r="F49" s="153" t="s">
        <v>152</v>
      </c>
      <c r="K49" s="119" t="s">
        <v>53</v>
      </c>
      <c r="L49" s="119">
        <v>0.13465986519437648</v>
      </c>
      <c r="M49" s="56"/>
      <c r="N49" s="153"/>
      <c r="P49" s="153" t="s">
        <v>152</v>
      </c>
      <c r="U49" s="153" t="s">
        <v>154</v>
      </c>
    </row>
    <row r="50" spans="1:26" ht="15.75" thickBot="1" x14ac:dyDescent="0.3">
      <c r="A50" s="153" t="s">
        <v>153</v>
      </c>
      <c r="B50" s="153"/>
      <c r="C50" s="153"/>
      <c r="F50" s="153" t="s">
        <v>153</v>
      </c>
      <c r="K50" s="120" t="s">
        <v>54</v>
      </c>
      <c r="L50" s="120">
        <v>2.2281388519862744</v>
      </c>
      <c r="M50" s="57"/>
      <c r="N50" s="153"/>
      <c r="P50" s="153" t="s">
        <v>153</v>
      </c>
      <c r="U50" s="153" t="s">
        <v>155</v>
      </c>
    </row>
    <row r="51" spans="1:26" x14ac:dyDescent="0.25">
      <c r="K51" s="153"/>
      <c r="N51" s="153"/>
    </row>
    <row r="52" spans="1:26" x14ac:dyDescent="0.25">
      <c r="K52" s="62" t="s">
        <v>55</v>
      </c>
      <c r="N52" s="153"/>
    </row>
    <row r="53" spans="1:26" x14ac:dyDescent="0.25">
      <c r="K53" s="153" t="s">
        <v>105</v>
      </c>
      <c r="N53" s="153"/>
    </row>
    <row r="54" spans="1:26" x14ac:dyDescent="0.25">
      <c r="H54" t="s">
        <v>36</v>
      </c>
      <c r="I54" t="s">
        <v>36</v>
      </c>
      <c r="N54" s="153"/>
      <c r="Y54" t="s">
        <v>36</v>
      </c>
    </row>
    <row r="55" spans="1:26" ht="57.75" customHeight="1" x14ac:dyDescent="0.25">
      <c r="A55" s="64" t="s">
        <v>147</v>
      </c>
      <c r="B55" s="58" t="s">
        <v>60</v>
      </c>
      <c r="C55" s="58" t="s">
        <v>42</v>
      </c>
      <c r="F55" s="185" t="s">
        <v>147</v>
      </c>
      <c r="G55" s="134" t="s">
        <v>78</v>
      </c>
      <c r="H55" s="134" t="s">
        <v>79</v>
      </c>
      <c r="I55" t="s">
        <v>36</v>
      </c>
      <c r="K55" s="128" t="s">
        <v>43</v>
      </c>
      <c r="L55" s="129" t="s">
        <v>108</v>
      </c>
      <c r="M55" s="129" t="s">
        <v>109</v>
      </c>
      <c r="P55" s="189" t="s">
        <v>147</v>
      </c>
      <c r="Q55" s="149" t="s">
        <v>96</v>
      </c>
      <c r="R55" s="149" t="s">
        <v>95</v>
      </c>
      <c r="U55" s="190" t="s">
        <v>147</v>
      </c>
      <c r="V55" s="152" t="s">
        <v>74</v>
      </c>
      <c r="W55" s="151" t="s">
        <v>73</v>
      </c>
      <c r="X55" t="s">
        <v>36</v>
      </c>
      <c r="Y55" t="s">
        <v>36</v>
      </c>
      <c r="Z55" s="153"/>
    </row>
    <row r="56" spans="1:26" x14ac:dyDescent="0.25">
      <c r="A56" s="56" t="s">
        <v>44</v>
      </c>
      <c r="B56" s="56">
        <v>3.8566001899335229</v>
      </c>
      <c r="C56" s="56">
        <v>3.9458689458689458</v>
      </c>
      <c r="F56" s="56" t="s">
        <v>44</v>
      </c>
      <c r="G56" s="75">
        <v>3.1764403292181068E-2</v>
      </c>
      <c r="H56" s="75">
        <v>2.7334683641975319E-2</v>
      </c>
      <c r="I56" t="s">
        <v>36</v>
      </c>
      <c r="K56" s="56" t="s">
        <v>44</v>
      </c>
      <c r="L56" s="75">
        <v>8.723636831275733E-4</v>
      </c>
      <c r="M56" s="75">
        <v>4.0981867283950893E-4</v>
      </c>
      <c r="P56" s="56" t="s">
        <v>44</v>
      </c>
      <c r="Q56" s="56">
        <v>3.9366096866096867</v>
      </c>
      <c r="R56" s="56">
        <v>3.8572649572649569</v>
      </c>
      <c r="U56" s="56" t="s">
        <v>44</v>
      </c>
      <c r="V56" s="75">
        <v>5.8956404320987766E-3</v>
      </c>
      <c r="W56" s="75">
        <v>6.9876543209876378E-3</v>
      </c>
      <c r="Z56" s="153"/>
    </row>
    <row r="57" spans="1:26" x14ac:dyDescent="0.25">
      <c r="A57" s="56" t="s">
        <v>45</v>
      </c>
      <c r="B57" s="56">
        <v>0.26183201976174358</v>
      </c>
      <c r="C57" s="56">
        <v>0.11699732550872116</v>
      </c>
      <c r="F57" s="56" t="s">
        <v>45</v>
      </c>
      <c r="G57" s="56">
        <v>5.303464171646944E-5</v>
      </c>
      <c r="H57" s="56">
        <v>2.7715606468978368E-5</v>
      </c>
      <c r="I57" t="s">
        <v>36</v>
      </c>
      <c r="K57" s="56" t="s">
        <v>45</v>
      </c>
      <c r="L57" s="56">
        <v>3.0971139757539692E-7</v>
      </c>
      <c r="M57" s="56">
        <v>9.8124091310157272E-8</v>
      </c>
      <c r="P57" s="56" t="s">
        <v>45</v>
      </c>
      <c r="Q57" s="56">
        <v>0.19242504795685514</v>
      </c>
      <c r="R57" s="56">
        <v>0.13025401579532617</v>
      </c>
      <c r="U57" s="56" t="s">
        <v>45</v>
      </c>
      <c r="V57" s="56">
        <v>1.9614477326960485E-5</v>
      </c>
      <c r="W57" s="56">
        <v>1.7388029897905132E-5</v>
      </c>
      <c r="Z57" s="153"/>
    </row>
    <row r="58" spans="1:26" x14ac:dyDescent="0.25">
      <c r="A58" s="56" t="s">
        <v>46</v>
      </c>
      <c r="B58" s="56">
        <v>6</v>
      </c>
      <c r="C58" s="56">
        <v>9</v>
      </c>
      <c r="F58" s="56" t="s">
        <v>46</v>
      </c>
      <c r="G58" s="56">
        <v>9</v>
      </c>
      <c r="H58" s="56">
        <v>6</v>
      </c>
      <c r="I58" t="s">
        <v>36</v>
      </c>
      <c r="K58" s="56" t="s">
        <v>46</v>
      </c>
      <c r="L58" s="56">
        <v>9</v>
      </c>
      <c r="M58" s="56">
        <v>6</v>
      </c>
      <c r="P58" s="56" t="s">
        <v>46</v>
      </c>
      <c r="Q58" s="56">
        <v>10</v>
      </c>
      <c r="R58" s="56">
        <v>5</v>
      </c>
      <c r="U58" s="56" t="s">
        <v>46</v>
      </c>
      <c r="V58" s="56">
        <v>6</v>
      </c>
      <c r="W58" s="56">
        <v>6</v>
      </c>
      <c r="Z58" s="153"/>
    </row>
    <row r="59" spans="1:26" x14ac:dyDescent="0.25">
      <c r="A59" s="56" t="s">
        <v>49</v>
      </c>
      <c r="B59" s="56">
        <v>5</v>
      </c>
      <c r="C59" s="56">
        <v>8</v>
      </c>
      <c r="F59" s="56" t="s">
        <v>49</v>
      </c>
      <c r="G59" s="56">
        <v>8</v>
      </c>
      <c r="H59" s="56">
        <v>5</v>
      </c>
      <c r="I59" t="s">
        <v>36</v>
      </c>
      <c r="K59" s="56" t="s">
        <v>47</v>
      </c>
      <c r="L59" s="56">
        <v>2.2833166439645857E-7</v>
      </c>
      <c r="M59" s="56"/>
      <c r="P59" s="56" t="s">
        <v>49</v>
      </c>
      <c r="Q59" s="56">
        <v>9</v>
      </c>
      <c r="R59" s="56">
        <v>4</v>
      </c>
      <c r="U59" s="56" t="s">
        <v>49</v>
      </c>
      <c r="V59" s="56">
        <v>5</v>
      </c>
      <c r="W59" s="56">
        <v>5</v>
      </c>
      <c r="Z59" s="153"/>
    </row>
    <row r="60" spans="1:26" x14ac:dyDescent="0.25">
      <c r="A60" s="56" t="s">
        <v>148</v>
      </c>
      <c r="B60" s="56">
        <v>2.2379316674399212</v>
      </c>
      <c r="C60" s="56"/>
      <c r="F60" s="56" t="s">
        <v>148</v>
      </c>
      <c r="G60" s="56">
        <v>1.9135299014953997</v>
      </c>
      <c r="H60" s="56"/>
      <c r="I60" t="s">
        <v>36</v>
      </c>
      <c r="K60" s="56" t="s">
        <v>48</v>
      </c>
      <c r="L60" s="56">
        <v>0</v>
      </c>
      <c r="M60" s="56"/>
      <c r="P60" s="56" t="s">
        <v>148</v>
      </c>
      <c r="Q60" s="56">
        <v>1.4773060683151684</v>
      </c>
      <c r="R60" s="56"/>
      <c r="U60" s="56" t="s">
        <v>148</v>
      </c>
      <c r="V60" s="56">
        <v>1.12804483556378</v>
      </c>
      <c r="W60" s="56"/>
      <c r="Z60" s="153"/>
    </row>
    <row r="61" spans="1:26" x14ac:dyDescent="0.25">
      <c r="A61" s="56" t="s">
        <v>149</v>
      </c>
      <c r="B61" s="56">
        <v>0.14887433829626928</v>
      </c>
      <c r="C61" s="56"/>
      <c r="F61" s="56" t="s">
        <v>149</v>
      </c>
      <c r="G61" s="56">
        <v>0.24607082726986113</v>
      </c>
      <c r="H61" s="56"/>
      <c r="I61" t="s">
        <v>36</v>
      </c>
      <c r="K61" s="56" t="s">
        <v>49</v>
      </c>
      <c r="L61" s="56">
        <v>13</v>
      </c>
      <c r="M61" s="56"/>
      <c r="P61" s="56" t="s">
        <v>149</v>
      </c>
      <c r="Q61" s="56">
        <v>0.37516751687119843</v>
      </c>
      <c r="R61" s="56"/>
      <c r="U61" s="56" t="s">
        <v>149</v>
      </c>
      <c r="V61" s="56">
        <v>0.44901837229714153</v>
      </c>
      <c r="W61" s="56"/>
      <c r="Z61" s="153"/>
    </row>
    <row r="62" spans="1:26" ht="15.75" thickBot="1" x14ac:dyDescent="0.3">
      <c r="A62" s="57" t="s">
        <v>150</v>
      </c>
      <c r="B62" s="57">
        <v>3.6874986663400291</v>
      </c>
      <c r="C62" s="57"/>
      <c r="F62" s="57" t="s">
        <v>150</v>
      </c>
      <c r="G62" s="57">
        <v>4.8183195356568689</v>
      </c>
      <c r="H62" s="57"/>
      <c r="I62" t="s">
        <v>36</v>
      </c>
      <c r="K62" s="56" t="s">
        <v>50</v>
      </c>
      <c r="L62" s="60">
        <v>1.8366321382545276</v>
      </c>
      <c r="M62" s="56"/>
      <c r="P62" s="57" t="s">
        <v>150</v>
      </c>
      <c r="Q62" s="57">
        <v>5.9987790312102476</v>
      </c>
      <c r="R62" s="57"/>
      <c r="U62" s="57" t="s">
        <v>150</v>
      </c>
      <c r="V62" s="57">
        <v>5.0503290576326485</v>
      </c>
      <c r="W62" s="57"/>
      <c r="Z62" s="153"/>
    </row>
    <row r="63" spans="1:26" x14ac:dyDescent="0.25">
      <c r="I63" t="s">
        <v>36</v>
      </c>
      <c r="K63" s="56" t="s">
        <v>51</v>
      </c>
      <c r="L63" s="56">
        <v>4.4614548718525368E-2</v>
      </c>
      <c r="M63" s="56"/>
      <c r="Z63" s="153"/>
    </row>
    <row r="64" spans="1:26" x14ac:dyDescent="0.25">
      <c r="A64" s="153" t="s">
        <v>151</v>
      </c>
      <c r="F64" s="153" t="s">
        <v>151</v>
      </c>
      <c r="I64" t="s">
        <v>36</v>
      </c>
      <c r="K64" s="56" t="s">
        <v>52</v>
      </c>
      <c r="L64" s="56">
        <v>1.7709333959868729</v>
      </c>
      <c r="M64" s="56"/>
      <c r="P64" s="153" t="s">
        <v>151</v>
      </c>
      <c r="U64" s="153" t="s">
        <v>151</v>
      </c>
      <c r="Z64" s="153"/>
    </row>
    <row r="65" spans="1:26" x14ac:dyDescent="0.25">
      <c r="A65" s="153" t="s">
        <v>152</v>
      </c>
      <c r="F65" s="153" t="s">
        <v>152</v>
      </c>
      <c r="G65" t="s">
        <v>36</v>
      </c>
      <c r="H65" t="s">
        <v>36</v>
      </c>
      <c r="I65" t="s">
        <v>36</v>
      </c>
      <c r="K65" s="119" t="s">
        <v>53</v>
      </c>
      <c r="L65" s="119">
        <v>8.9229097437050736E-2</v>
      </c>
      <c r="M65" s="56"/>
      <c r="P65" s="153" t="s">
        <v>152</v>
      </c>
      <c r="U65" s="153" t="s">
        <v>152</v>
      </c>
      <c r="V65" s="153"/>
      <c r="W65" s="153"/>
      <c r="Z65" s="153"/>
    </row>
    <row r="66" spans="1:26" ht="15.75" thickBot="1" x14ac:dyDescent="0.3">
      <c r="A66" s="153" t="s">
        <v>153</v>
      </c>
      <c r="F66" s="153" t="s">
        <v>153</v>
      </c>
      <c r="G66" t="s">
        <v>36</v>
      </c>
      <c r="H66" t="s">
        <v>36</v>
      </c>
      <c r="I66" t="s">
        <v>36</v>
      </c>
      <c r="K66" s="120" t="s">
        <v>54</v>
      </c>
      <c r="L66" s="120">
        <v>2.1603686564627926</v>
      </c>
      <c r="M66" s="57"/>
      <c r="P66" s="153" t="s">
        <v>153</v>
      </c>
      <c r="U66" s="153" t="s">
        <v>153</v>
      </c>
      <c r="V66" s="153"/>
      <c r="W66" s="153"/>
      <c r="X66" t="s">
        <v>36</v>
      </c>
      <c r="Y66" t="s">
        <v>36</v>
      </c>
      <c r="Z66" s="153"/>
    </row>
    <row r="67" spans="1:26" s="153" customFormat="1" x14ac:dyDescent="0.25">
      <c r="K67" s="119"/>
      <c r="L67" s="119"/>
      <c r="M67" s="56"/>
      <c r="X67" s="153" t="s">
        <v>36</v>
      </c>
      <c r="Y67" s="153" t="s">
        <v>36</v>
      </c>
    </row>
    <row r="68" spans="1:26" x14ac:dyDescent="0.25">
      <c r="F68" t="s">
        <v>36</v>
      </c>
      <c r="G68" t="s">
        <v>36</v>
      </c>
      <c r="H68" t="s">
        <v>36</v>
      </c>
      <c r="I68" t="s">
        <v>36</v>
      </c>
      <c r="K68" s="59" t="s">
        <v>118</v>
      </c>
      <c r="U68" s="153"/>
      <c r="V68" s="153"/>
      <c r="W68" s="153"/>
      <c r="X68" t="s">
        <v>36</v>
      </c>
      <c r="Y68" t="s">
        <v>36</v>
      </c>
      <c r="Z68" s="153"/>
    </row>
    <row r="69" spans="1:26" x14ac:dyDescent="0.25">
      <c r="F69" t="s">
        <v>36</v>
      </c>
      <c r="G69" t="s">
        <v>36</v>
      </c>
      <c r="K69" t="s">
        <v>105</v>
      </c>
      <c r="U69" s="153"/>
      <c r="V69" s="153"/>
      <c r="W69" s="153"/>
      <c r="X69" t="s">
        <v>36</v>
      </c>
      <c r="Y69" t="s">
        <v>36</v>
      </c>
      <c r="Z69" s="153"/>
    </row>
    <row r="70" spans="1:26" ht="15.75" thickBot="1" x14ac:dyDescent="0.3">
      <c r="F70" t="s">
        <v>36</v>
      </c>
      <c r="G70" t="s">
        <v>36</v>
      </c>
      <c r="K70" s="186"/>
      <c r="L70" s="186"/>
      <c r="M70" s="186"/>
      <c r="U70" s="153"/>
      <c r="V70" s="153"/>
      <c r="W70" s="153"/>
      <c r="X70" t="s">
        <v>36</v>
      </c>
      <c r="Y70" t="s">
        <v>36</v>
      </c>
      <c r="Z70" s="153"/>
    </row>
    <row r="71" spans="1:26" ht="15.75" thickTop="1" x14ac:dyDescent="0.25">
      <c r="A71" s="153"/>
      <c r="B71" s="153"/>
      <c r="C71" s="153"/>
      <c r="D71" s="153"/>
      <c r="E71" s="153"/>
      <c r="F71" s="153"/>
      <c r="G71" s="153"/>
      <c r="H71" s="153"/>
      <c r="I71" s="153"/>
      <c r="U71" s="153"/>
      <c r="V71" s="153"/>
      <c r="W71" s="153"/>
      <c r="X71" s="153"/>
      <c r="Y71" s="153"/>
      <c r="Z71" s="153"/>
    </row>
    <row r="72" spans="1:26" ht="60" x14ac:dyDescent="0.25">
      <c r="A72" s="153"/>
      <c r="B72" s="153"/>
      <c r="C72" s="153"/>
      <c r="D72" s="153"/>
      <c r="E72" s="153"/>
      <c r="F72" s="153"/>
      <c r="G72" s="153"/>
      <c r="H72" s="153"/>
      <c r="I72" s="153"/>
      <c r="K72" s="187" t="s">
        <v>147</v>
      </c>
      <c r="L72" s="131" t="s">
        <v>98</v>
      </c>
      <c r="M72" s="131" t="s">
        <v>97</v>
      </c>
      <c r="U72" s="153"/>
      <c r="V72" s="153"/>
      <c r="W72" s="153"/>
      <c r="X72" s="153"/>
      <c r="Y72" s="153"/>
      <c r="Z72" s="153"/>
    </row>
    <row r="73" spans="1:26" x14ac:dyDescent="0.25">
      <c r="A73" s="153"/>
      <c r="B73" s="153"/>
      <c r="C73" s="153"/>
      <c r="D73" s="153"/>
      <c r="E73" s="153"/>
      <c r="F73" s="153"/>
      <c r="G73" s="153"/>
      <c r="H73" s="153"/>
      <c r="I73" s="153"/>
      <c r="K73" s="56" t="s">
        <v>44</v>
      </c>
      <c r="L73" s="75">
        <v>1.1872106481481512E-3</v>
      </c>
      <c r="M73" s="75">
        <v>2.0042679398148125E-3</v>
      </c>
      <c r="U73" s="153"/>
      <c r="V73" s="153"/>
      <c r="W73" s="153"/>
      <c r="X73" s="153"/>
      <c r="Y73" s="153"/>
      <c r="Z73" s="153"/>
    </row>
    <row r="74" spans="1:26" x14ac:dyDescent="0.25">
      <c r="A74" s="153"/>
      <c r="B74" s="153"/>
      <c r="C74" s="153"/>
      <c r="D74" s="153"/>
      <c r="E74" s="153"/>
      <c r="F74" s="153"/>
      <c r="G74" s="153"/>
      <c r="H74" s="153"/>
      <c r="I74" s="153"/>
      <c r="K74" s="56" t="s">
        <v>45</v>
      </c>
      <c r="L74" s="56">
        <v>2.4368164732295985E-6</v>
      </c>
      <c r="M74" s="56">
        <v>1.0211085178047041E-6</v>
      </c>
      <c r="U74" s="153"/>
      <c r="V74" s="153"/>
      <c r="W74" s="153"/>
      <c r="X74" s="153"/>
      <c r="Y74" s="153"/>
      <c r="Z74" s="153"/>
    </row>
    <row r="75" spans="1:26" x14ac:dyDescent="0.25">
      <c r="A75" s="153"/>
      <c r="B75" s="153"/>
      <c r="C75" s="153"/>
      <c r="D75" s="153"/>
      <c r="E75" s="153"/>
      <c r="F75" s="153"/>
      <c r="G75" s="153"/>
      <c r="H75" s="153"/>
      <c r="I75" s="153"/>
      <c r="K75" s="56" t="s">
        <v>46</v>
      </c>
      <c r="L75" s="56">
        <v>4</v>
      </c>
      <c r="M75" s="56">
        <v>8</v>
      </c>
      <c r="U75" s="153"/>
      <c r="V75" s="153"/>
      <c r="W75" s="153"/>
      <c r="X75" s="153"/>
      <c r="Y75" s="153"/>
      <c r="Z75" s="153"/>
    </row>
    <row r="76" spans="1:26" x14ac:dyDescent="0.25">
      <c r="A76" s="153"/>
      <c r="B76" s="153"/>
      <c r="C76" s="153"/>
      <c r="D76" s="153"/>
      <c r="E76" s="153"/>
      <c r="F76" s="153"/>
      <c r="G76" s="153"/>
      <c r="H76" s="153"/>
      <c r="I76" s="153"/>
      <c r="K76" s="56" t="s">
        <v>49</v>
      </c>
      <c r="L76" s="56">
        <v>3</v>
      </c>
      <c r="M76" s="56">
        <v>7</v>
      </c>
      <c r="U76" s="153"/>
      <c r="V76" s="153"/>
      <c r="W76" s="153"/>
      <c r="X76" s="153"/>
      <c r="Y76" s="153"/>
      <c r="Z76" s="153"/>
    </row>
    <row r="77" spans="1:26" x14ac:dyDescent="0.25">
      <c r="A77" s="153"/>
      <c r="B77" s="153"/>
      <c r="C77" s="153"/>
      <c r="D77" s="153"/>
      <c r="E77" s="153"/>
      <c r="F77" s="153"/>
      <c r="G77" s="153"/>
      <c r="H77" s="153"/>
      <c r="I77" s="153"/>
      <c r="K77" s="56" t="s">
        <v>148</v>
      </c>
      <c r="L77" s="56">
        <v>2.3864422152393217</v>
      </c>
      <c r="M77" s="56"/>
      <c r="U77" s="153"/>
      <c r="V77" s="153"/>
      <c r="W77" s="153"/>
      <c r="X77" s="153"/>
      <c r="Y77" s="153"/>
      <c r="Z77" s="153"/>
    </row>
    <row r="78" spans="1:26" x14ac:dyDescent="0.25">
      <c r="A78" s="153"/>
      <c r="B78" s="153"/>
      <c r="C78" s="153"/>
      <c r="D78" s="153"/>
      <c r="E78" s="153"/>
      <c r="F78" s="153"/>
      <c r="G78" s="153"/>
      <c r="H78" s="153"/>
      <c r="I78" s="153"/>
      <c r="K78" s="56" t="s">
        <v>149</v>
      </c>
      <c r="L78" s="56">
        <v>0.15480300837890945</v>
      </c>
      <c r="M78" s="56"/>
      <c r="U78" s="153"/>
      <c r="V78" s="153"/>
      <c r="W78" s="153"/>
      <c r="X78" s="153"/>
      <c r="Y78" s="153"/>
      <c r="Z78" s="153"/>
    </row>
    <row r="79" spans="1:26" ht="15.75" thickBot="1" x14ac:dyDescent="0.3">
      <c r="A79" s="153"/>
      <c r="B79" s="153"/>
      <c r="C79" s="153"/>
      <c r="D79" s="153"/>
      <c r="E79" s="153"/>
      <c r="F79" s="153"/>
      <c r="G79" s="153"/>
      <c r="H79" s="153"/>
      <c r="I79" s="153"/>
      <c r="K79" s="57" t="s">
        <v>150</v>
      </c>
      <c r="L79" s="57">
        <v>4.3468313999078179</v>
      </c>
      <c r="M79" s="57"/>
      <c r="U79" s="153"/>
      <c r="V79" s="153"/>
      <c r="W79" s="153"/>
      <c r="X79" s="153"/>
      <c r="Y79" s="153"/>
      <c r="Z79" s="153"/>
    </row>
    <row r="80" spans="1:26" x14ac:dyDescent="0.25">
      <c r="A80" s="153"/>
      <c r="B80" s="153"/>
      <c r="C80" s="153"/>
      <c r="D80" s="153"/>
      <c r="E80" s="153"/>
      <c r="F80" s="153"/>
      <c r="G80" s="153"/>
      <c r="H80" s="153"/>
      <c r="I80" s="153"/>
      <c r="U80" s="153"/>
      <c r="V80" s="153"/>
      <c r="W80" s="153"/>
      <c r="X80" s="153"/>
      <c r="Y80" s="153"/>
      <c r="Z80" s="153"/>
    </row>
    <row r="81" spans="1:26" x14ac:dyDescent="0.25">
      <c r="A81" s="153"/>
      <c r="B81" s="153"/>
      <c r="C81" s="153"/>
      <c r="D81" s="153"/>
      <c r="E81" s="153"/>
      <c r="F81" s="153"/>
      <c r="G81" s="153"/>
      <c r="H81" s="153"/>
      <c r="I81" s="153"/>
      <c r="K81" s="153" t="s">
        <v>151</v>
      </c>
      <c r="U81" s="153"/>
      <c r="V81" s="153"/>
      <c r="W81" s="153"/>
      <c r="X81" s="153"/>
      <c r="Y81" s="153"/>
      <c r="Z81" s="153"/>
    </row>
    <row r="82" spans="1:26" x14ac:dyDescent="0.25">
      <c r="A82" s="153"/>
      <c r="B82" s="153"/>
      <c r="C82" s="153"/>
      <c r="D82" s="153"/>
      <c r="E82" s="153"/>
      <c r="F82" s="153"/>
      <c r="G82" s="153"/>
      <c r="H82" s="153"/>
      <c r="I82" s="153"/>
      <c r="K82" s="153" t="s">
        <v>152</v>
      </c>
      <c r="U82" s="153"/>
      <c r="V82" s="153"/>
      <c r="W82" s="153"/>
      <c r="X82" s="153"/>
      <c r="Y82" s="153"/>
      <c r="Z82" s="153"/>
    </row>
    <row r="83" spans="1:26" x14ac:dyDescent="0.25">
      <c r="A83" s="153"/>
      <c r="B83" s="153"/>
      <c r="C83" s="153"/>
      <c r="D83" s="153"/>
      <c r="E83" s="153"/>
      <c r="F83" s="153"/>
      <c r="G83" s="153"/>
      <c r="H83" s="153"/>
      <c r="I83" s="153"/>
      <c r="K83" s="153" t="s">
        <v>153</v>
      </c>
      <c r="U83" s="153"/>
      <c r="V83" s="153"/>
      <c r="W83" s="153"/>
      <c r="X83" s="153"/>
      <c r="Y83" s="153"/>
      <c r="Z83" s="153"/>
    </row>
    <row r="84" spans="1:26" x14ac:dyDescent="0.25">
      <c r="A84" s="153"/>
      <c r="B84" s="153"/>
      <c r="C84" s="153"/>
      <c r="D84" s="153"/>
      <c r="E84" s="153"/>
      <c r="F84" s="153"/>
      <c r="G84" s="153"/>
      <c r="H84" s="153"/>
      <c r="I84" s="153"/>
      <c r="U84" s="153"/>
      <c r="V84" s="153"/>
      <c r="W84" s="153"/>
      <c r="X84" s="153"/>
      <c r="Y84" s="153"/>
      <c r="Z84" s="153"/>
    </row>
    <row r="85" spans="1:26" x14ac:dyDescent="0.25">
      <c r="A85" s="153"/>
      <c r="B85" s="153"/>
      <c r="C85" s="153"/>
      <c r="D85" s="153"/>
      <c r="E85" s="153"/>
      <c r="F85" s="153"/>
      <c r="G85" s="153"/>
      <c r="H85" s="153"/>
      <c r="I85" s="153"/>
      <c r="U85" s="153"/>
      <c r="V85" s="153"/>
      <c r="W85" s="153"/>
      <c r="X85" s="153"/>
      <c r="Y85" s="153"/>
      <c r="Z85" s="153"/>
    </row>
    <row r="86" spans="1:26" ht="60" x14ac:dyDescent="0.25">
      <c r="A86" s="153"/>
      <c r="B86" s="153"/>
      <c r="C86" s="153"/>
      <c r="D86" s="153"/>
      <c r="E86" s="153"/>
      <c r="F86" s="153"/>
      <c r="G86" s="153"/>
      <c r="H86" s="153"/>
      <c r="I86" s="153"/>
      <c r="K86" s="187" t="s">
        <v>147</v>
      </c>
      <c r="L86" s="131" t="s">
        <v>99</v>
      </c>
      <c r="M86" s="131" t="s">
        <v>100</v>
      </c>
      <c r="U86" s="153"/>
      <c r="V86" s="153"/>
      <c r="W86" s="153"/>
      <c r="X86" s="153"/>
      <c r="Y86" s="153"/>
    </row>
    <row r="87" spans="1:26" x14ac:dyDescent="0.25">
      <c r="A87" s="153"/>
      <c r="B87" s="153"/>
      <c r="C87" s="153"/>
      <c r="D87" s="153"/>
      <c r="E87" s="153"/>
      <c r="F87" s="153"/>
      <c r="G87" s="153"/>
      <c r="H87" s="153"/>
      <c r="I87" s="153"/>
      <c r="K87" s="56" t="s">
        <v>44</v>
      </c>
      <c r="L87" s="75">
        <v>2.1506558641975295E-3</v>
      </c>
      <c r="M87" s="75">
        <v>1.0246913580246903E-3</v>
      </c>
      <c r="U87" s="153"/>
      <c r="V87" s="153"/>
      <c r="W87" s="153"/>
      <c r="X87" s="153"/>
      <c r="Y87" s="153"/>
    </row>
    <row r="88" spans="1:26" x14ac:dyDescent="0.25">
      <c r="A88" s="153"/>
      <c r="B88" s="153"/>
      <c r="C88" s="153"/>
      <c r="D88" s="153"/>
      <c r="E88" s="153"/>
      <c r="F88" s="153"/>
      <c r="G88" s="153"/>
      <c r="H88" s="153"/>
      <c r="I88" s="153"/>
      <c r="K88" s="56" t="s">
        <v>45</v>
      </c>
      <c r="L88" s="56">
        <v>5.1754980100362268E-6</v>
      </c>
      <c r="M88" s="56">
        <v>1.5978623685413776E-6</v>
      </c>
      <c r="U88" s="153"/>
      <c r="V88" s="153"/>
      <c r="W88" s="153"/>
      <c r="X88" s="153"/>
      <c r="Y88" s="153"/>
    </row>
    <row r="89" spans="1:26" x14ac:dyDescent="0.25">
      <c r="A89" s="153"/>
      <c r="B89" s="153"/>
      <c r="C89" s="153"/>
      <c r="D89" s="153"/>
      <c r="E89" s="153"/>
      <c r="F89" s="153"/>
      <c r="G89" s="153"/>
      <c r="H89" s="153"/>
      <c r="I89" s="153"/>
      <c r="K89" s="56" t="s">
        <v>46</v>
      </c>
      <c r="L89" s="56">
        <v>9</v>
      </c>
      <c r="M89" s="56">
        <v>6</v>
      </c>
      <c r="U89" s="153"/>
      <c r="V89" s="153"/>
      <c r="W89" s="153"/>
      <c r="X89" s="153"/>
      <c r="Y89" s="153"/>
    </row>
    <row r="90" spans="1:26" x14ac:dyDescent="0.25">
      <c r="A90" s="153"/>
      <c r="B90" s="153"/>
      <c r="C90" s="153"/>
      <c r="D90" s="153"/>
      <c r="E90" s="153"/>
      <c r="F90" s="153"/>
      <c r="G90" s="153"/>
      <c r="H90" s="153"/>
      <c r="I90" s="153"/>
      <c r="K90" s="56" t="s">
        <v>49</v>
      </c>
      <c r="L90" s="56">
        <v>8</v>
      </c>
      <c r="M90" s="56">
        <v>5</v>
      </c>
      <c r="U90" s="153"/>
      <c r="V90" s="153"/>
      <c r="W90" s="153"/>
      <c r="X90" s="153"/>
      <c r="Y90" s="153"/>
    </row>
    <row r="91" spans="1:26" x14ac:dyDescent="0.25">
      <c r="A91" s="153"/>
      <c r="B91" s="153"/>
      <c r="C91" s="153"/>
      <c r="D91" s="153"/>
      <c r="E91" s="153"/>
      <c r="F91" s="153"/>
      <c r="G91" s="153"/>
      <c r="H91" s="153"/>
      <c r="I91" s="153"/>
      <c r="K91" s="56" t="s">
        <v>148</v>
      </c>
      <c r="L91" s="56">
        <v>3.2390136421829152</v>
      </c>
      <c r="M91" s="56"/>
      <c r="U91" s="153"/>
      <c r="V91" s="153"/>
      <c r="W91" s="153"/>
      <c r="X91" s="153"/>
      <c r="Y91" s="153"/>
    </row>
    <row r="92" spans="1:26" x14ac:dyDescent="0.25">
      <c r="A92" s="153"/>
      <c r="B92" s="153"/>
      <c r="C92" s="153"/>
      <c r="D92" s="153"/>
      <c r="E92" s="153"/>
      <c r="F92" s="153"/>
      <c r="G92" s="153"/>
      <c r="H92" s="153"/>
      <c r="I92" s="153"/>
      <c r="K92" s="56" t="s">
        <v>149</v>
      </c>
      <c r="L92" s="56">
        <v>0.10559122056649987</v>
      </c>
      <c r="M92" s="56"/>
      <c r="U92" s="153"/>
      <c r="V92" s="153"/>
      <c r="W92" s="153"/>
      <c r="X92" s="153"/>
      <c r="Y92" s="153"/>
    </row>
    <row r="93" spans="1:26" ht="15.75" thickBot="1" x14ac:dyDescent="0.3">
      <c r="A93" s="153"/>
      <c r="B93" s="153"/>
      <c r="C93" s="153"/>
      <c r="D93" s="153"/>
      <c r="E93" s="153"/>
      <c r="F93" s="153"/>
      <c r="G93" s="153"/>
      <c r="H93" s="153"/>
      <c r="I93" s="153"/>
      <c r="K93" s="57" t="s">
        <v>150</v>
      </c>
      <c r="L93" s="57">
        <v>4.8183195356568689</v>
      </c>
      <c r="M93" s="57"/>
      <c r="U93" s="153"/>
      <c r="V93" s="153"/>
      <c r="W93" s="153"/>
      <c r="X93" s="153"/>
      <c r="Y93" s="153"/>
    </row>
    <row r="94" spans="1:26" x14ac:dyDescent="0.25">
      <c r="A94" s="153"/>
      <c r="B94" s="153"/>
      <c r="C94" s="153"/>
      <c r="D94" s="153"/>
      <c r="E94" s="153"/>
      <c r="F94" s="153"/>
      <c r="G94" s="153"/>
      <c r="H94" s="153"/>
      <c r="I94" s="153"/>
      <c r="U94" s="153"/>
      <c r="V94" s="153"/>
      <c r="W94" s="153"/>
      <c r="X94" s="153"/>
      <c r="Y94" s="153"/>
    </row>
    <row r="95" spans="1:26" x14ac:dyDescent="0.25">
      <c r="A95" s="153"/>
      <c r="B95" s="153"/>
      <c r="C95" s="153"/>
      <c r="D95" s="153"/>
      <c r="E95" s="153"/>
      <c r="F95" s="153"/>
      <c r="G95" s="153"/>
      <c r="H95" s="153"/>
      <c r="I95" s="153"/>
      <c r="K95" s="153" t="s">
        <v>151</v>
      </c>
      <c r="U95" s="153"/>
      <c r="V95" s="153"/>
      <c r="W95" s="153"/>
      <c r="X95" s="153"/>
      <c r="Y95" s="153"/>
    </row>
    <row r="96" spans="1:26" x14ac:dyDescent="0.25">
      <c r="A96" s="153"/>
      <c r="B96" s="153"/>
      <c r="C96" s="153"/>
      <c r="D96" s="153"/>
      <c r="E96" s="153"/>
      <c r="F96" s="153"/>
      <c r="G96" s="153"/>
      <c r="H96" s="153"/>
      <c r="I96" s="153"/>
      <c r="K96" s="153" t="s">
        <v>152</v>
      </c>
      <c r="U96" s="153"/>
      <c r="V96" s="153"/>
      <c r="W96" s="153"/>
      <c r="X96" s="153"/>
      <c r="Y96" s="153"/>
    </row>
    <row r="97" spans="1:25" x14ac:dyDescent="0.25">
      <c r="A97" s="153"/>
      <c r="D97" s="153"/>
      <c r="E97" s="153"/>
      <c r="F97" s="153"/>
      <c r="G97" s="153"/>
      <c r="H97" s="153"/>
      <c r="I97" s="153"/>
      <c r="K97" s="153" t="s">
        <v>153</v>
      </c>
      <c r="U97" s="153"/>
      <c r="V97" s="153"/>
      <c r="W97" s="153"/>
      <c r="X97" s="153"/>
      <c r="Y97" s="153"/>
    </row>
    <row r="98" spans="1:25" x14ac:dyDescent="0.25">
      <c r="A98" s="153"/>
      <c r="D98" s="153"/>
      <c r="E98" s="153"/>
      <c r="F98" s="153" t="s">
        <v>36</v>
      </c>
      <c r="G98" s="153"/>
      <c r="H98" s="153"/>
      <c r="I98" s="153"/>
      <c r="U98" s="153"/>
      <c r="V98" s="153"/>
      <c r="W98" s="153"/>
      <c r="X98" s="153"/>
      <c r="Y98" s="153"/>
    </row>
    <row r="99" spans="1:25" x14ac:dyDescent="0.25">
      <c r="A99" s="153"/>
      <c r="D99" s="153"/>
      <c r="E99" s="153"/>
      <c r="G99" s="153"/>
      <c r="H99" s="153"/>
      <c r="I99" s="153"/>
      <c r="U99" s="153"/>
      <c r="V99" s="153"/>
      <c r="W99" s="153"/>
      <c r="X99" s="153"/>
      <c r="Y99" s="153"/>
    </row>
    <row r="100" spans="1:25" ht="60" x14ac:dyDescent="0.25">
      <c r="A100" s="153"/>
      <c r="D100" s="153"/>
      <c r="E100" s="153"/>
      <c r="F100" s="153"/>
      <c r="G100" s="153"/>
      <c r="H100" s="153"/>
      <c r="I100" s="153"/>
      <c r="K100" s="188" t="s">
        <v>147</v>
      </c>
      <c r="L100" s="129" t="s">
        <v>106</v>
      </c>
      <c r="M100" s="129" t="s">
        <v>107</v>
      </c>
      <c r="U100" s="153"/>
      <c r="V100" s="153"/>
      <c r="W100" s="153"/>
      <c r="X100" s="153"/>
      <c r="Y100" s="153"/>
    </row>
    <row r="101" spans="1:25" x14ac:dyDescent="0.25">
      <c r="A101" s="153"/>
      <c r="D101" s="153"/>
      <c r="E101" s="153"/>
      <c r="F101" s="153"/>
      <c r="G101" s="153"/>
      <c r="H101" s="153"/>
      <c r="I101" s="153"/>
      <c r="K101" s="56" t="s">
        <v>44</v>
      </c>
      <c r="L101" s="75">
        <v>1.5444878472222212E-3</v>
      </c>
      <c r="M101" s="75">
        <v>6.4872685185185042E-4</v>
      </c>
    </row>
    <row r="102" spans="1:25" x14ac:dyDescent="0.25">
      <c r="A102" s="153"/>
      <c r="D102" s="153"/>
      <c r="E102" s="153"/>
      <c r="F102" s="153"/>
      <c r="G102" s="153"/>
      <c r="H102" s="153"/>
      <c r="I102" s="153"/>
      <c r="K102" s="56" t="s">
        <v>45</v>
      </c>
      <c r="L102" s="56">
        <v>9.6068321077023887E-7</v>
      </c>
      <c r="M102" s="56">
        <v>4.5066483946330142E-7</v>
      </c>
    </row>
    <row r="103" spans="1:25" x14ac:dyDescent="0.25">
      <c r="A103" s="153"/>
      <c r="D103" s="153"/>
      <c r="E103" s="153"/>
      <c r="F103" s="153"/>
      <c r="G103" s="153"/>
      <c r="H103" s="153"/>
      <c r="I103" s="153"/>
      <c r="K103" s="56" t="s">
        <v>46</v>
      </c>
      <c r="L103" s="56">
        <v>8</v>
      </c>
      <c r="M103" s="56">
        <v>4</v>
      </c>
    </row>
    <row r="104" spans="1:25" x14ac:dyDescent="0.25">
      <c r="A104" s="153"/>
      <c r="D104" s="153"/>
      <c r="E104" s="153"/>
      <c r="F104" s="153"/>
      <c r="G104" s="153"/>
      <c r="H104" s="153"/>
      <c r="I104" s="153"/>
      <c r="K104" s="56" t="s">
        <v>49</v>
      </c>
      <c r="L104" s="56">
        <v>7</v>
      </c>
      <c r="M104" s="56">
        <v>3</v>
      </c>
    </row>
    <row r="105" spans="1:25" x14ac:dyDescent="0.25">
      <c r="B105" t="s">
        <v>36</v>
      </c>
      <c r="C105" t="s">
        <v>36</v>
      </c>
      <c r="F105" s="153"/>
      <c r="G105" s="153"/>
      <c r="H105" s="153"/>
      <c r="K105" s="56" t="s">
        <v>148</v>
      </c>
      <c r="L105" s="56">
        <v>2.1317021578925934</v>
      </c>
      <c r="M105" s="56"/>
    </row>
    <row r="106" spans="1:25" x14ac:dyDescent="0.25">
      <c r="B106" t="s">
        <v>36</v>
      </c>
      <c r="C106" t="s">
        <v>36</v>
      </c>
      <c r="K106" s="56" t="s">
        <v>149</v>
      </c>
      <c r="L106" s="56">
        <v>0.28682626804825806</v>
      </c>
      <c r="M106" s="56"/>
    </row>
    <row r="107" spans="1:25" ht="15.75" thickBot="1" x14ac:dyDescent="0.3">
      <c r="B107" t="s">
        <v>36</v>
      </c>
      <c r="C107" t="s">
        <v>36</v>
      </c>
      <c r="D107" t="s">
        <v>36</v>
      </c>
      <c r="E107" t="s">
        <v>36</v>
      </c>
      <c r="K107" s="57" t="s">
        <v>150</v>
      </c>
      <c r="L107" s="57">
        <v>8.886742955634281</v>
      </c>
      <c r="M107" s="57"/>
    </row>
    <row r="108" spans="1:25" x14ac:dyDescent="0.25">
      <c r="B108" t="s">
        <v>36</v>
      </c>
      <c r="C108" t="s">
        <v>36</v>
      </c>
      <c r="D108" t="s">
        <v>36</v>
      </c>
      <c r="E108" t="s">
        <v>36</v>
      </c>
    </row>
    <row r="109" spans="1:25" x14ac:dyDescent="0.25">
      <c r="B109" t="s">
        <v>36</v>
      </c>
      <c r="C109" t="s">
        <v>36</v>
      </c>
      <c r="D109" t="s">
        <v>36</v>
      </c>
      <c r="E109" t="s">
        <v>36</v>
      </c>
      <c r="K109" s="153" t="s">
        <v>151</v>
      </c>
    </row>
    <row r="110" spans="1:25" x14ac:dyDescent="0.25">
      <c r="B110" t="s">
        <v>36</v>
      </c>
      <c r="C110" t="s">
        <v>36</v>
      </c>
      <c r="D110" t="s">
        <v>36</v>
      </c>
      <c r="E110" t="s">
        <v>36</v>
      </c>
      <c r="K110" s="153" t="s">
        <v>152</v>
      </c>
    </row>
    <row r="111" spans="1:25" x14ac:dyDescent="0.25">
      <c r="B111" t="s">
        <v>36</v>
      </c>
      <c r="C111" t="s">
        <v>36</v>
      </c>
      <c r="D111" t="s">
        <v>36</v>
      </c>
      <c r="E111" t="s">
        <v>36</v>
      </c>
      <c r="K111" s="153" t="s">
        <v>153</v>
      </c>
    </row>
    <row r="112" spans="1:25" x14ac:dyDescent="0.25">
      <c r="B112" t="s">
        <v>36</v>
      </c>
      <c r="C112" t="s">
        <v>36</v>
      </c>
      <c r="D112" t="s">
        <v>36</v>
      </c>
      <c r="E112" t="s">
        <v>36</v>
      </c>
    </row>
    <row r="113" spans="2:13" x14ac:dyDescent="0.25">
      <c r="B113" t="s">
        <v>36</v>
      </c>
      <c r="C113" t="s">
        <v>36</v>
      </c>
      <c r="D113" t="s">
        <v>36</v>
      </c>
      <c r="E113" t="s">
        <v>36</v>
      </c>
    </row>
    <row r="114" spans="2:13" ht="60" x14ac:dyDescent="0.25">
      <c r="B114" t="s">
        <v>36</v>
      </c>
      <c r="C114" t="s">
        <v>36</v>
      </c>
      <c r="D114" t="s">
        <v>36</v>
      </c>
      <c r="E114" t="s">
        <v>36</v>
      </c>
      <c r="K114" s="188" t="s">
        <v>147</v>
      </c>
      <c r="L114" s="129" t="s">
        <v>108</v>
      </c>
      <c r="M114" s="129" t="s">
        <v>109</v>
      </c>
    </row>
    <row r="115" spans="2:13" x14ac:dyDescent="0.25">
      <c r="B115" t="s">
        <v>36</v>
      </c>
      <c r="D115" t="s">
        <v>36</v>
      </c>
      <c r="E115" t="s">
        <v>36</v>
      </c>
      <c r="K115" s="56" t="s">
        <v>44</v>
      </c>
      <c r="L115" s="75">
        <v>8.723636831275733E-4</v>
      </c>
      <c r="M115" s="75">
        <v>4.0981867283950893E-4</v>
      </c>
    </row>
    <row r="116" spans="2:13" x14ac:dyDescent="0.25">
      <c r="B116" t="s">
        <v>36</v>
      </c>
      <c r="C116" t="s">
        <v>36</v>
      </c>
      <c r="D116" t="s">
        <v>36</v>
      </c>
      <c r="E116" t="s">
        <v>36</v>
      </c>
      <c r="K116" s="56" t="s">
        <v>45</v>
      </c>
      <c r="L116" s="56">
        <v>3.0971139757539692E-7</v>
      </c>
      <c r="M116" s="56">
        <v>9.8124091310157272E-8</v>
      </c>
    </row>
    <row r="117" spans="2:13" x14ac:dyDescent="0.25">
      <c r="B117" t="s">
        <v>36</v>
      </c>
      <c r="C117" t="s">
        <v>36</v>
      </c>
      <c r="D117" t="s">
        <v>36</v>
      </c>
      <c r="E117" t="s">
        <v>36</v>
      </c>
      <c r="K117" s="56" t="s">
        <v>46</v>
      </c>
      <c r="L117" s="56">
        <v>9</v>
      </c>
      <c r="M117" s="56">
        <v>6</v>
      </c>
    </row>
    <row r="118" spans="2:13" x14ac:dyDescent="0.25">
      <c r="B118" t="s">
        <v>36</v>
      </c>
      <c r="C118" t="s">
        <v>36</v>
      </c>
      <c r="D118" t="s">
        <v>36</v>
      </c>
      <c r="E118" t="s">
        <v>36</v>
      </c>
      <c r="K118" s="56" t="s">
        <v>49</v>
      </c>
      <c r="L118" s="56">
        <v>8</v>
      </c>
      <c r="M118" s="56">
        <v>5</v>
      </c>
    </row>
    <row r="119" spans="2:13" x14ac:dyDescent="0.25">
      <c r="B119" t="s">
        <v>36</v>
      </c>
      <c r="C119" t="s">
        <v>36</v>
      </c>
      <c r="D119" t="s">
        <v>36</v>
      </c>
      <c r="E119" t="s">
        <v>36</v>
      </c>
      <c r="K119" s="56" t="s">
        <v>148</v>
      </c>
      <c r="L119" s="56">
        <v>3.1563237268250481</v>
      </c>
      <c r="M119" s="56"/>
    </row>
    <row r="120" spans="2:13" x14ac:dyDescent="0.25">
      <c r="B120" t="s">
        <v>36</v>
      </c>
      <c r="C120" t="s">
        <v>36</v>
      </c>
      <c r="D120" t="s">
        <v>36</v>
      </c>
      <c r="K120" s="56" t="s">
        <v>149</v>
      </c>
      <c r="L120" s="56">
        <v>0.11053196425391096</v>
      </c>
      <c r="M120" s="56"/>
    </row>
    <row r="121" spans="2:13" ht="15.75" thickBot="1" x14ac:dyDescent="0.3">
      <c r="B121" t="s">
        <v>36</v>
      </c>
      <c r="C121" t="s">
        <v>36</v>
      </c>
      <c r="D121" t="s">
        <v>36</v>
      </c>
      <c r="E121" t="s">
        <v>36</v>
      </c>
      <c r="K121" s="57" t="s">
        <v>150</v>
      </c>
      <c r="L121" s="57">
        <v>4.8183195356568689</v>
      </c>
      <c r="M121" s="57"/>
    </row>
    <row r="122" spans="2:13" x14ac:dyDescent="0.25">
      <c r="B122" t="s">
        <v>36</v>
      </c>
      <c r="C122" t="s">
        <v>36</v>
      </c>
      <c r="D122" t="s">
        <v>36</v>
      </c>
      <c r="E122" t="s">
        <v>36</v>
      </c>
    </row>
    <row r="123" spans="2:13" x14ac:dyDescent="0.25">
      <c r="B123" t="s">
        <v>36</v>
      </c>
      <c r="C123" t="s">
        <v>36</v>
      </c>
      <c r="E123" t="s">
        <v>36</v>
      </c>
      <c r="K123" s="153" t="s">
        <v>151</v>
      </c>
    </row>
    <row r="124" spans="2:13" x14ac:dyDescent="0.25">
      <c r="C124" t="s">
        <v>36</v>
      </c>
      <c r="E124" t="s">
        <v>36</v>
      </c>
      <c r="K124" s="153" t="s">
        <v>152</v>
      </c>
    </row>
    <row r="125" spans="2:13" x14ac:dyDescent="0.25">
      <c r="K125" s="153" t="s">
        <v>153</v>
      </c>
    </row>
  </sheetData>
  <sortState xmlns:xlrd2="http://schemas.microsoft.com/office/spreadsheetml/2017/richdata2" ref="X71:X114">
    <sortCondition ref="X71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Messwerte</vt:lpstr>
      <vt:lpstr>Kolmogorov-Sm.</vt:lpstr>
      <vt:lpstr>Zweistichproben T-Test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2020-09-08T11:09:55Z</dcterms:created>
  <dcterms:modified xsi:type="dcterms:W3CDTF">2023-12-01T06:51:54Z</dcterms:modified>
</cp:coreProperties>
</file>